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95" yWindow="870" windowWidth="22995" windowHeight="10050" tabRatio="805"/>
  </bookViews>
  <sheets>
    <sheet name="Item1" sheetId="1" r:id="rId1"/>
    <sheet name="Item2" sheetId="4" r:id="rId2"/>
    <sheet name="Item3" sheetId="5" r:id="rId3"/>
    <sheet name="Item4" sheetId="6" r:id="rId4"/>
    <sheet name="Item5" sheetId="7" r:id="rId5"/>
    <sheet name="Item8" sheetId="10" state="hidden" r:id="rId6"/>
    <sheet name="Item9" sheetId="11" state="hidden" r:id="rId7"/>
    <sheet name="Item10" sheetId="12" state="hidden" r:id="rId8"/>
    <sheet name="Item11" sheetId="13" state="hidden" r:id="rId9"/>
    <sheet name="Item12" sheetId="14" state="hidden" r:id="rId10"/>
    <sheet name="Item13" sheetId="15" state="hidden" r:id="rId11"/>
    <sheet name="Item14" sheetId="16" state="hidden" r:id="rId12"/>
    <sheet name="Item15" sheetId="17" state="hidden" r:id="rId13"/>
    <sheet name="Item16" sheetId="18" state="hidden" r:id="rId14"/>
    <sheet name="Item17" sheetId="19" state="hidden" r:id="rId15"/>
    <sheet name="Item18" sheetId="20" state="hidden" r:id="rId16"/>
    <sheet name="Item19" sheetId="21" state="hidden" r:id="rId17"/>
    <sheet name="Item20" sheetId="22" state="hidden" r:id="rId18"/>
    <sheet name="Item21" sheetId="24" state="hidden" r:id="rId19"/>
    <sheet name="Item22" sheetId="25" state="hidden" r:id="rId20"/>
    <sheet name="Item23" sheetId="26" state="hidden" r:id="rId21"/>
    <sheet name="Item24" sheetId="27" state="hidden" r:id="rId22"/>
    <sheet name="Item25" sheetId="28" state="hidden" r:id="rId23"/>
    <sheet name="Item26" sheetId="29" state="hidden" r:id="rId24"/>
    <sheet name="Item27" sheetId="30" state="hidden" r:id="rId25"/>
    <sheet name="total" sheetId="23" r:id="rId26"/>
  </sheets>
  <definedNames>
    <definedName name="_xlnm.Print_Area" localSheetId="25">total!$A$1:$G$14</definedName>
    <definedName name="_xlnm.Print_Titles" localSheetId="25">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2" i="23"/>
  <c r="C4" i="23"/>
  <c r="D4" i="23"/>
  <c r="E4" i="23"/>
  <c r="C5" i="23"/>
  <c r="D5" i="23"/>
  <c r="E5" i="23"/>
  <c r="C6" i="23"/>
  <c r="D6" i="23"/>
  <c r="E6" i="23"/>
  <c r="C7" i="23"/>
  <c r="D7" i="23"/>
  <c r="E7"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6"/>
  <c r="I8" i="6" s="1"/>
  <c r="A20" i="7"/>
  <c r="C20" i="7" s="1"/>
  <c r="I16" i="7"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C20" i="10"/>
  <c r="I17" i="7"/>
  <c r="I15" i="6"/>
  <c r="I14" i="6"/>
  <c r="I7" i="6"/>
  <c r="I17" i="6"/>
  <c r="I16" i="6"/>
  <c r="I12" i="6"/>
  <c r="I6" i="6"/>
  <c r="I12" i="5"/>
  <c r="I17" i="5"/>
  <c r="I11" i="5"/>
  <c r="I16" i="5"/>
  <c r="I13" i="5"/>
  <c r="I15" i="5"/>
  <c r="I14" i="5"/>
  <c r="A20" i="4"/>
  <c r="C20" i="4" s="1"/>
  <c r="C20" i="1"/>
  <c r="I15" i="7" l="1"/>
  <c r="I3" i="6"/>
  <c r="I5" i="6"/>
  <c r="I8" i="5"/>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6" l="1"/>
  <c r="H22" i="6" s="1"/>
  <c r="H23" i="6" s="1"/>
  <c r="H22" i="24"/>
  <c r="H23" i="24" s="1"/>
  <c r="E20" i="20"/>
  <c r="H22" i="20"/>
  <c r="H23" i="20" s="1"/>
  <c r="E3" i="20"/>
  <c r="E3" i="16"/>
  <c r="H22" i="12"/>
  <c r="H23" i="12" s="1"/>
  <c r="E3" i="12"/>
  <c r="E3" i="6"/>
  <c r="F6" i="23" s="1"/>
  <c r="G6" i="23" s="1"/>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20" i="7"/>
  <c r="E20" i="4"/>
  <c r="E3" i="4" s="1"/>
  <c r="F4" i="23" s="1"/>
  <c r="G4" i="23" s="1"/>
  <c r="E20" i="17"/>
  <c r="E20" i="1"/>
  <c r="E3" i="21" l="1"/>
  <c r="E3" i="19"/>
  <c r="E3" i="15"/>
  <c r="H22" i="13"/>
  <c r="H23" i="13" s="1"/>
  <c r="E3" i="10"/>
  <c r="H22" i="5"/>
  <c r="H23" i="5" s="1"/>
  <c r="H22" i="4"/>
  <c r="H23" i="4" s="1"/>
  <c r="E3" i="11"/>
  <c r="H22" i="7"/>
  <c r="H23" i="7" s="1"/>
  <c r="E3" i="7"/>
  <c r="F7" i="23" s="1"/>
  <c r="G7" i="23" s="1"/>
  <c r="H22" i="17"/>
  <c r="H23" i="17" s="1"/>
  <c r="E3" i="17"/>
  <c r="E3" i="1"/>
  <c r="F3" i="23" s="1"/>
  <c r="G3" i="23" s="1"/>
  <c r="H22" i="1"/>
  <c r="H23" i="1" s="1"/>
  <c r="F15" i="23" l="1"/>
  <c r="F14" i="23"/>
  <c r="F10" i="23"/>
</calcChain>
</file>

<file path=xl/sharedStrings.xml><?xml version="1.0" encoding="utf-8"?>
<sst xmlns="http://schemas.openxmlformats.org/spreadsheetml/2006/main" count="902" uniqueCount="199">
  <si>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</si>
  <si>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</si>
  <si>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</si>
  <si>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</si>
  <si>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</si>
  <si>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</si>
  <si>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</si>
  <si>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</si>
  <si>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</si>
  <si>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</si>
  <si>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</si>
  <si>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</si>
  <si>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</si>
  <si>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</si>
  <si>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</si>
  <si>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</si>
  <si>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</si>
  <si>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</si>
  <si>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</si>
  <si>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</si>
  <si>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</si>
  <si>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</si>
  <si>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</si>
  <si>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</si>
  <si>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</si>
  <si>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</si>
  <si>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</si>
  <si>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</si>
  <si>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</si>
  <si>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</si>
  <si>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</si>
  <si>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</si>
  <si>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</si>
  <si>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</si>
  <si>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</si>
  <si>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</si>
  <si>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</si>
  <si>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</si>
  <si>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</si>
  <si>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</si>
  <si>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</si>
  <si>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</si>
  <si>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</si>
  <si>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</si>
  <si>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</si>
  <si>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</si>
  <si>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</si>
  <si>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</si>
  <si>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</si>
  <si>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</si>
  <si>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</si>
  <si>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</si>
  <si>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</si>
  <si>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</si>
  <si>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G2B COMERCIO E REPRESENTACOES LTDA</t>
  </si>
  <si>
    <t>MENDES SOLUCOES INTEGRADAS LTDA</t>
  </si>
  <si>
    <t>M2Z SOLUCOES INTEGRADAS LTDA</t>
  </si>
  <si>
    <t>RAUL MUELLER SCHRAMM</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</si>
  <si>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</si>
  <si>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</si>
  <si>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</si>
  <si>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</si>
  <si>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</si>
  <si>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</si>
  <si>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</si>
  <si>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</si>
  <si>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</si>
  <si>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</si>
  <si>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</si>
  <si>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</si>
  <si>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</si>
  <si>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</si>
  <si>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</si>
  <si>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</si>
  <si>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</si>
  <si>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</si>
  <si>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</si>
  <si>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</si>
  <si>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</si>
  <si>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</si>
  <si>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</si>
  <si>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</si>
  <si>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</si>
  <si>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</si>
  <si>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</si>
  <si>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</si>
  <si>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</si>
  <si>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</si>
  <si>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</si>
  <si>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</si>
  <si>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</si>
  <si>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</si>
  <si>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</si>
  <si>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</si>
  <si>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</si>
  <si>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</si>
  <si>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</si>
  <si>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</si>
  <si>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</si>
  <si>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</si>
  <si>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</si>
  <si>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</si>
  <si>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</si>
  <si>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</si>
  <si>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</si>
  <si>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</si>
  <si>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</si>
  <si>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</si>
  <si>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</si>
  <si>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</si>
  <si>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</si>
  <si>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</si>
  <si>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</si>
  <si>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</si>
  <si>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</si>
  <si>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</si>
  <si>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</si>
  <si>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</si>
  <si>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</si>
  <si>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</si>
  <si>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</si>
  <si>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</si>
  <si>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</si>
  <si>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</si>
  <si>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</si>
  <si>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</si>
  <si>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</si>
  <si>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</si>
  <si>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</si>
  <si>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</si>
  <si>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</si>
  <si>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</si>
  <si>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</si>
  <si>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</si>
  <si>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</si>
  <si>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</si>
  <si>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</si>
  <si>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</si>
  <si>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</si>
  <si>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</si>
  <si>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</si>
  <si>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</si>
  <si>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</si>
  <si>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</si>
  <si>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</si>
  <si>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</si>
  <si>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</si>
  <si>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</si>
  <si>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</si>
  <si>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</si>
  <si>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</si>
  <si>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</si>
  <si>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</si>
  <si>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</si>
  <si>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</si>
  <si>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</si>
  <si>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</si>
  <si>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</si>
  <si>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</si>
  <si>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</si>
  <si>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</si>
  <si>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</si>
  <si>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</si>
  <si>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</si>
  <si>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</si>
  <si>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</si>
  <si>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</si>
  <si>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</si>
  <si>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</si>
  <si>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</si>
  <si>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</si>
  <si>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</si>
  <si>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Locação de veículo automotor durante dias úteis (segunda a sexta-feira),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t>
  </si>
  <si>
    <t>DIÁRIA</t>
  </si>
  <si>
    <t>W L OLIVEIRA LTDA</t>
  </si>
  <si>
    <t>PANTANAL LOCADORA DE AUTOMOVEIS LTDA</t>
  </si>
  <si>
    <t xml:space="preserve">FAST AUTOMOTIVE E TURISMO LTDA </t>
  </si>
  <si>
    <t>PRISMA TURISMO E EVENTOS</t>
  </si>
  <si>
    <t xml:space="preserve">Locação de veículo automotor aos sábados,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t>
  </si>
  <si>
    <t xml:space="preserve">PRISMA TURISMO E EVENTOS </t>
  </si>
  <si>
    <t xml:space="preserve">Locação de veículo automotor aos domingos,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t>
  </si>
  <si>
    <t xml:space="preserve">Locação de veículo automotor tipo caminhão, com baú;
- Sem motorista;
- Fornecimento máximo de 05 veículos e mínimo de 01 veículo por período de locação;
- Quilometragem livre;
- Capacidade mínima para 03 pessoas (incluso motorista);
- Ano de fabricação: a partir de 2016;
- Com seguro total;
- Licenciados;
- Ar condicionado;
- Capacidade de carga mínima de 8 toneladas;
- Possuir todos os acessórios/equipamentos de segurança tidos como obrigatórios. 
</t>
  </si>
  <si>
    <t>Locação de veículo automotor tipo Pickup 4x4;
- Sem motorista;
- Fornecimento máximo de 15 veículos e mínimo de 01 veículo por período de locação;
- Quilometragem livre;
- Ano de fabricação: a partir de 2020;
- Com seguro total;
- Licenciados;
- Ar condicionado;
- Possuir todos os acessórios/equipamentos de segurança tidos como obrigatórios.
- Cabine dupla, com capacidade para 5 passageiros, com direção hidráulica, cor clara, ar condicionado, tipo de combustível Óleo DIESEL S-10.</t>
  </si>
  <si>
    <t>TERRA DOURADA LOCAÇÕES LTDA</t>
  </si>
  <si>
    <t>TRANSPORTES E SERVICOS ASTRO LTDA</t>
  </si>
  <si>
    <t>PORTENTO CONSTRUCOES LTDA</t>
  </si>
  <si>
    <t>ABRIL TOUR VIAGENS E TURISMO LTDA</t>
  </si>
  <si>
    <t>AGRO AMBIENTAL LTDA</t>
  </si>
  <si>
    <t>M.R.H. LOCADORA DE VEICULOS LTDA</t>
  </si>
  <si>
    <t>TERRA DOURADA LOCACOES LTDA</t>
  </si>
  <si>
    <t xml:space="preserve">ELV EMPRESA LOCADORA DE VEICULOS </t>
  </si>
  <si>
    <t xml:space="preserve">DANTAS E INSTALAÇÕES LTDA </t>
  </si>
  <si>
    <t xml:space="preserve">VITOR ALVES DE CARVALHO LTDA </t>
  </si>
  <si>
    <t>VIA TURISMO E LOCACOES DE VEICULOS LTDA</t>
  </si>
  <si>
    <t>n/a</t>
  </si>
  <si>
    <t>DORCAM EIRELLI - ME</t>
  </si>
  <si>
    <t>SIMPLE SERVIÇO E LOCAÇÃO LTDA</t>
  </si>
  <si>
    <t>URBINE TECNOLOGIA ADMINISTRAÇAO E MOBILIDADE URBANA LTDA</t>
  </si>
  <si>
    <t>TAGG SERVICES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</si>
</sst>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64" formatCode="[$R$-416]\ #,##0.00;[Red]\-[$R$-416]\ #,##0.00"/>
  </numFmts>
  <fonts count="12"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9"/>
      <name val="Calibri"/>
      <family val="2"/>
      <charset val="1"/>
    </font>
    <font>
      <b/>
      <sz val="10"/>
      <color rgb="FF000000"/>
      <name val="Calibri"/>
      <family val="2"/>
      <charset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10" fillId="0" borderId="1" xfId="0" applyFont="1" applyBorder="1" applyProtection="1">
      <protection locked="0"/>
    </xf>
    <xf numFmtId="164" fontId="11" fillId="0" borderId="1" xfId="0" applyNumberFormat="1" applyFont="1" applyBorder="1" applyAlignment="1" applyProtection="1">
      <alignment horizontal="center" shrinkToFit="1"/>
      <protection locked="0"/>
    </xf>
    <xf numFmtId="0" fontId="10" fillId="0" borderId="2" xfId="0" applyFont="1" applyBorder="1" applyAlignment="1" applyProtection="1">
      <alignment vertical="top"/>
      <protection locked="0"/>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K14" sqref="K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v>
      </c>
      <c r="B3" s="37" t="s">
        <v>172</v>
      </c>
      <c r="C3" s="39" t="s">
        <v>173</v>
      </c>
      <c r="D3" s="39">
        <v>2060</v>
      </c>
      <c r="E3" s="40">
        <f>IF(C20&lt;=25%,D20,MIN(E20:F20))</f>
        <v>562.5</v>
      </c>
      <c r="F3" s="40">
        <f>MIN(H3:H17)</f>
        <v>460</v>
      </c>
      <c r="G3" s="32" t="s">
        <v>174</v>
      </c>
      <c r="H3" s="33">
        <v>790</v>
      </c>
      <c r="I3" s="17">
        <f>IF(H3="","",(IF($C$20&lt;25%,"n/a",IF(H3&lt;=($D$20+$A$20),H3,"Descartado"))))</f>
        <v>790</v>
      </c>
    </row>
    <row r="4" spans="1:9" x14ac:dyDescent="0.25">
      <c r="A4" s="41"/>
      <c r="B4" s="38"/>
      <c r="C4" s="39"/>
      <c r="D4" s="39"/>
      <c r="E4" s="40"/>
      <c r="F4" s="40"/>
      <c r="G4" s="32" t="s">
        <v>195</v>
      </c>
      <c r="H4" s="33">
        <v>535</v>
      </c>
      <c r="I4" s="17">
        <f t="shared" ref="I4:I17" si="0">IF(H4="","",(IF($C$20&lt;25%,"n/a",IF(H4&lt;=($D$20+$A$20),H4,"Descartado"))))</f>
        <v>535</v>
      </c>
    </row>
    <row r="5" spans="1:9" x14ac:dyDescent="0.25">
      <c r="A5" s="41"/>
      <c r="B5" s="38"/>
      <c r="C5" s="39"/>
      <c r="D5" s="39"/>
      <c r="E5" s="40"/>
      <c r="F5" s="40"/>
      <c r="G5" s="32" t="s">
        <v>196</v>
      </c>
      <c r="H5" s="33">
        <v>460</v>
      </c>
      <c r="I5" s="17">
        <f t="shared" si="0"/>
        <v>460</v>
      </c>
    </row>
    <row r="6" spans="1:9" x14ac:dyDescent="0.25">
      <c r="A6" s="41"/>
      <c r="B6" s="38"/>
      <c r="C6" s="39"/>
      <c r="D6" s="39"/>
      <c r="E6" s="40"/>
      <c r="F6" s="40"/>
      <c r="G6" s="32" t="s">
        <v>197</v>
      </c>
      <c r="H6" s="33">
        <v>525</v>
      </c>
      <c r="I6" s="17">
        <f t="shared" si="0"/>
        <v>525</v>
      </c>
    </row>
    <row r="7" spans="1:9" x14ac:dyDescent="0.25">
      <c r="A7" s="41"/>
      <c r="B7" s="38"/>
      <c r="C7" s="39"/>
      <c r="D7" s="39"/>
      <c r="E7" s="40"/>
      <c r="F7" s="40"/>
      <c r="G7" s="32" t="s">
        <v>198</v>
      </c>
      <c r="H7" s="33">
        <v>590</v>
      </c>
      <c r="I7" s="17">
        <f t="shared" si="0"/>
        <v>590</v>
      </c>
    </row>
    <row r="8" spans="1:9" x14ac:dyDescent="0.25">
      <c r="A8" s="41"/>
      <c r="B8" s="38"/>
      <c r="C8" s="39"/>
      <c r="D8" s="39"/>
      <c r="E8" s="40"/>
      <c r="F8" s="40"/>
      <c r="G8" s="32" t="s">
        <v>177</v>
      </c>
      <c r="H8" s="33">
        <v>1800</v>
      </c>
      <c r="I8" s="17" t="str">
        <f t="shared" si="0"/>
        <v>Descartado</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510.68254979651175</v>
      </c>
      <c r="B20" s="8">
        <f>COUNT(H3:H17)</f>
        <v>6</v>
      </c>
      <c r="C20" s="9">
        <f>IF(B20&lt;2,"n/a",(A20/D20))</f>
        <v>0.65193794415701134</v>
      </c>
      <c r="D20" s="10">
        <f>IFERROR(ROUND(AVERAGE(H3:H17),2),"")</f>
        <v>783.33</v>
      </c>
      <c r="E20" s="15">
        <f>IFERROR(ROUND(IF(B20&lt;2,"n/a",(IF(C20&lt;=25%,"n/a",AVERAGE(I3:I17)))),2),"n/a")</f>
        <v>580</v>
      </c>
      <c r="F20" s="10">
        <f>IFERROR(ROUND(MEDIAN(H3:H17),2),"")</f>
        <v>562.5</v>
      </c>
      <c r="G20" s="11" t="str">
        <f>IFERROR(INDEX(G3:G17,MATCH(H20,H3:H17,0)),"")</f>
        <v>SIMPLE SERVIÇO E LOCAÇÃO LTDA</v>
      </c>
      <c r="H20" s="12">
        <f>F3</f>
        <v>460</v>
      </c>
    </row>
    <row r="22" spans="1:9" x14ac:dyDescent="0.25">
      <c r="G22" s="13" t="s">
        <v>20</v>
      </c>
      <c r="H22" s="14">
        <f>IF(C20&lt;=25%,D20,MIN(E20:F20))</f>
        <v>562.5</v>
      </c>
    </row>
    <row r="23" spans="1:9" x14ac:dyDescent="0.25">
      <c r="G23" s="13" t="s">
        <v>6</v>
      </c>
      <c r="H23" s="14">
        <f>ROUND(H22,2)*D3</f>
        <v>1158750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12</v>
      </c>
      <c r="B3" s="37" t="s">
        <v>38</v>
      </c>
      <c r="C3" s="39" t="s">
        <v>7</v>
      </c>
      <c r="D3" s="39">
        <v>1</v>
      </c>
      <c r="E3" s="40">
        <f>IF(C20&lt;=25%,D20,MIN(E20:F20))</f>
        <v>808.95</v>
      </c>
      <c r="F3" s="40">
        <f>MIN(H3:H17)</f>
        <v>289.89999999999998</v>
      </c>
      <c r="G3" s="5" t="s">
        <v>68</v>
      </c>
      <c r="H3" s="16">
        <v>761.9</v>
      </c>
      <c r="I3" s="17">
        <f>IF(H3="","",(IF($C$20&lt;25%,"n/a",IF(H3&lt;=($D$20+$A$20),H3,"Descartado"))))</f>
        <v>761.9</v>
      </c>
    </row>
    <row r="4" spans="1:9" x14ac:dyDescent="0.25">
      <c r="A4" s="41"/>
      <c r="B4" s="38"/>
      <c r="C4" s="39"/>
      <c r="D4" s="39"/>
      <c r="E4" s="40"/>
      <c r="F4" s="40"/>
      <c r="G4" s="5" t="s">
        <v>89</v>
      </c>
      <c r="H4" s="16">
        <v>748</v>
      </c>
      <c r="I4" s="17">
        <f t="shared" ref="I4:I17" si="0">IF(H4="","",(IF($C$20&lt;25%,"n/a",IF(H4&lt;=($D$20+$A$20),H4,"Descartado"))))</f>
        <v>748</v>
      </c>
    </row>
    <row r="5" spans="1:9" x14ac:dyDescent="0.25">
      <c r="A5" s="41"/>
      <c r="B5" s="38"/>
      <c r="C5" s="39"/>
      <c r="D5" s="39"/>
      <c r="E5" s="40"/>
      <c r="F5" s="40"/>
      <c r="G5" s="5" t="s">
        <v>75</v>
      </c>
      <c r="H5" s="16">
        <v>1880</v>
      </c>
      <c r="I5" s="17" t="str">
        <f t="shared" si="0"/>
        <v>Descartado</v>
      </c>
    </row>
    <row r="6" spans="1:9" x14ac:dyDescent="0.25">
      <c r="A6" s="41"/>
      <c r="B6" s="38"/>
      <c r="C6" s="39"/>
      <c r="D6" s="39"/>
      <c r="E6" s="40"/>
      <c r="F6" s="40"/>
      <c r="G6" s="5" t="s">
        <v>90</v>
      </c>
      <c r="H6" s="16">
        <v>1084.05</v>
      </c>
      <c r="I6" s="17">
        <f t="shared" si="0"/>
        <v>1084.05</v>
      </c>
    </row>
    <row r="7" spans="1:9" x14ac:dyDescent="0.25">
      <c r="A7" s="41"/>
      <c r="B7" s="38"/>
      <c r="C7" s="39"/>
      <c r="D7" s="39"/>
      <c r="E7" s="40"/>
      <c r="F7" s="40"/>
      <c r="G7" s="5" t="s">
        <v>91</v>
      </c>
      <c r="H7" s="16">
        <v>1178</v>
      </c>
      <c r="I7" s="17">
        <f t="shared" si="0"/>
        <v>1178</v>
      </c>
    </row>
    <row r="8" spans="1:9" x14ac:dyDescent="0.25">
      <c r="A8" s="41"/>
      <c r="B8" s="38"/>
      <c r="C8" s="39"/>
      <c r="D8" s="39"/>
      <c r="E8" s="40"/>
      <c r="F8" s="40"/>
      <c r="G8" s="5" t="s">
        <v>92</v>
      </c>
      <c r="H8" s="16">
        <v>1500</v>
      </c>
      <c r="I8" s="17" t="str">
        <f t="shared" si="0"/>
        <v>Descartado</v>
      </c>
    </row>
    <row r="9" spans="1:9" x14ac:dyDescent="0.25">
      <c r="A9" s="41"/>
      <c r="B9" s="38"/>
      <c r="C9" s="39"/>
      <c r="D9" s="39"/>
      <c r="E9" s="40"/>
      <c r="F9" s="40"/>
      <c r="G9" s="5" t="s">
        <v>93</v>
      </c>
      <c r="H9" s="16">
        <v>859</v>
      </c>
      <c r="I9" s="17">
        <f t="shared" si="0"/>
        <v>859</v>
      </c>
    </row>
    <row r="10" spans="1:9" x14ac:dyDescent="0.25">
      <c r="A10" s="41"/>
      <c r="B10" s="38"/>
      <c r="C10" s="39"/>
      <c r="D10" s="39"/>
      <c r="E10" s="40"/>
      <c r="F10" s="40"/>
      <c r="G10" s="5" t="s">
        <v>94</v>
      </c>
      <c r="H10" s="16">
        <v>673.78</v>
      </c>
      <c r="I10" s="17">
        <f t="shared" si="0"/>
        <v>673.78</v>
      </c>
    </row>
    <row r="11" spans="1:9" x14ac:dyDescent="0.25">
      <c r="A11" s="41"/>
      <c r="B11" s="38"/>
      <c r="C11" s="39"/>
      <c r="D11" s="39"/>
      <c r="E11" s="40"/>
      <c r="F11" s="40"/>
      <c r="G11" s="5" t="s">
        <v>144</v>
      </c>
      <c r="H11" s="16">
        <v>877</v>
      </c>
      <c r="I11" s="17">
        <f t="shared" si="0"/>
        <v>877</v>
      </c>
    </row>
    <row r="12" spans="1:9" x14ac:dyDescent="0.25">
      <c r="A12" s="41"/>
      <c r="B12" s="38"/>
      <c r="C12" s="39"/>
      <c r="D12" s="39"/>
      <c r="E12" s="40"/>
      <c r="F12" s="40"/>
      <c r="G12" s="5" t="s">
        <v>145</v>
      </c>
      <c r="H12" s="16">
        <v>289.89999999999998</v>
      </c>
      <c r="I12" s="17">
        <f t="shared" si="0"/>
        <v>289.89999999999998</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13</v>
      </c>
      <c r="B3" s="37" t="s">
        <v>39</v>
      </c>
      <c r="C3" s="39" t="s">
        <v>7</v>
      </c>
      <c r="D3" s="39">
        <v>2</v>
      </c>
      <c r="E3" s="40">
        <f>IF(C20&lt;=25%,D20,MIN(E20:F20))</f>
        <v>733.15</v>
      </c>
      <c r="F3" s="40">
        <f>MIN(H3:H17)</f>
        <v>530</v>
      </c>
      <c r="G3" s="5" t="s">
        <v>95</v>
      </c>
      <c r="H3" s="16">
        <v>2799.98</v>
      </c>
      <c r="I3" s="17" t="str">
        <f>IF(H3="","",(IF($C$20&lt;25%,"n/a",IF(H3&lt;=($D$20+$A$20),H3,"Descartado"))))</f>
        <v>Descartado</v>
      </c>
    </row>
    <row r="4" spans="1:9" x14ac:dyDescent="0.25">
      <c r="A4" s="41"/>
      <c r="B4" s="38"/>
      <c r="C4" s="39"/>
      <c r="D4" s="39"/>
      <c r="E4" s="40"/>
      <c r="F4" s="40"/>
      <c r="G4" s="5" t="s">
        <v>96</v>
      </c>
      <c r="H4" s="16">
        <v>839.76</v>
      </c>
      <c r="I4" s="17">
        <f t="shared" ref="I4:I17" si="0">IF(H4="","",(IF($C$20&lt;25%,"n/a",IF(H4&lt;=($D$20+$A$20),H4,"Descartado"))))</f>
        <v>839.76</v>
      </c>
    </row>
    <row r="5" spans="1:9" x14ac:dyDescent="0.25">
      <c r="A5" s="41"/>
      <c r="B5" s="38"/>
      <c r="C5" s="39"/>
      <c r="D5" s="39"/>
      <c r="E5" s="40"/>
      <c r="F5" s="40"/>
      <c r="G5" s="5" t="s">
        <v>97</v>
      </c>
      <c r="H5" s="16">
        <v>657.09</v>
      </c>
      <c r="I5" s="17">
        <f t="shared" si="0"/>
        <v>657.09</v>
      </c>
    </row>
    <row r="6" spans="1:9" x14ac:dyDescent="0.25">
      <c r="A6" s="41"/>
      <c r="B6" s="38"/>
      <c r="C6" s="39"/>
      <c r="D6" s="39"/>
      <c r="E6" s="40"/>
      <c r="F6" s="40"/>
      <c r="G6" s="5" t="s">
        <v>65</v>
      </c>
      <c r="H6" s="16">
        <v>939</v>
      </c>
      <c r="I6" s="17">
        <f t="shared" si="0"/>
        <v>939</v>
      </c>
    </row>
    <row r="7" spans="1:9" x14ac:dyDescent="0.25">
      <c r="A7" s="41"/>
      <c r="B7" s="38"/>
      <c r="C7" s="39"/>
      <c r="D7" s="39"/>
      <c r="E7" s="40"/>
      <c r="F7" s="40"/>
      <c r="G7" s="5" t="s">
        <v>146</v>
      </c>
      <c r="H7" s="16">
        <v>530</v>
      </c>
      <c r="I7" s="17">
        <f t="shared" si="0"/>
        <v>530</v>
      </c>
    </row>
    <row r="8" spans="1:9" x14ac:dyDescent="0.25">
      <c r="A8" s="41"/>
      <c r="B8" s="38"/>
      <c r="C8" s="39"/>
      <c r="D8" s="39"/>
      <c r="E8" s="40"/>
      <c r="F8" s="40"/>
      <c r="G8" s="5" t="s">
        <v>147</v>
      </c>
      <c r="H8" s="16">
        <v>699.9</v>
      </c>
      <c r="I8" s="17">
        <f t="shared" si="0"/>
        <v>699.9</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14</v>
      </c>
      <c r="B3" s="37" t="s">
        <v>40</v>
      </c>
      <c r="C3" s="39" t="s">
        <v>7</v>
      </c>
      <c r="D3" s="39">
        <v>2</v>
      </c>
      <c r="E3" s="40">
        <f>IF(C20&lt;=25%,D20,MIN(E20:F20))</f>
        <v>450</v>
      </c>
      <c r="F3" s="40">
        <f>MIN(H3:H17)</f>
        <v>305</v>
      </c>
      <c r="G3" s="5" t="s">
        <v>98</v>
      </c>
      <c r="H3" s="16">
        <v>450</v>
      </c>
      <c r="I3" s="17">
        <f>IF(H3="","",(IF($C$20&lt;25%,"n/a",IF(H3&lt;=($D$20+$A$20),H3,"Descartado"))))</f>
        <v>450</v>
      </c>
    </row>
    <row r="4" spans="1:9" x14ac:dyDescent="0.25">
      <c r="A4" s="41"/>
      <c r="B4" s="38"/>
      <c r="C4" s="39"/>
      <c r="D4" s="39"/>
      <c r="E4" s="40"/>
      <c r="F4" s="40"/>
      <c r="G4" s="5" t="s">
        <v>99</v>
      </c>
      <c r="H4" s="16">
        <v>425.7</v>
      </c>
      <c r="I4" s="17">
        <f t="shared" ref="I4:I17" si="0">IF(H4="","",(IF($C$20&lt;25%,"n/a",IF(H4&lt;=($D$20+$A$20),H4,"Descartado"))))</f>
        <v>425.7</v>
      </c>
    </row>
    <row r="5" spans="1:9" x14ac:dyDescent="0.25">
      <c r="A5" s="41"/>
      <c r="B5" s="38"/>
      <c r="C5" s="39"/>
      <c r="D5" s="39"/>
      <c r="E5" s="40"/>
      <c r="F5" s="40"/>
      <c r="G5" s="5" t="s">
        <v>70</v>
      </c>
      <c r="H5" s="16">
        <v>471.67</v>
      </c>
      <c r="I5" s="17">
        <f t="shared" si="0"/>
        <v>471.67</v>
      </c>
    </row>
    <row r="6" spans="1:9" x14ac:dyDescent="0.25">
      <c r="A6" s="41"/>
      <c r="B6" s="38"/>
      <c r="C6" s="39"/>
      <c r="D6" s="39"/>
      <c r="E6" s="40"/>
      <c r="F6" s="40"/>
      <c r="G6" s="5" t="s">
        <v>72</v>
      </c>
      <c r="H6" s="16">
        <v>749.5</v>
      </c>
      <c r="I6" s="17">
        <f t="shared" si="0"/>
        <v>749.5</v>
      </c>
    </row>
    <row r="7" spans="1:9" x14ac:dyDescent="0.25">
      <c r="A7" s="41"/>
      <c r="B7" s="38"/>
      <c r="C7" s="39"/>
      <c r="D7" s="39"/>
      <c r="E7" s="40"/>
      <c r="F7" s="40"/>
      <c r="G7" s="5" t="s">
        <v>100</v>
      </c>
      <c r="H7" s="16">
        <v>4000</v>
      </c>
      <c r="I7" s="17" t="str">
        <f t="shared" si="0"/>
        <v>Descartado</v>
      </c>
    </row>
    <row r="8" spans="1:9" x14ac:dyDescent="0.25">
      <c r="A8" s="41"/>
      <c r="B8" s="38"/>
      <c r="C8" s="39"/>
      <c r="D8" s="39"/>
      <c r="E8" s="40"/>
      <c r="F8" s="40"/>
      <c r="G8" s="5" t="s">
        <v>101</v>
      </c>
      <c r="H8" s="16">
        <v>305</v>
      </c>
      <c r="I8" s="17">
        <f t="shared" si="0"/>
        <v>305</v>
      </c>
    </row>
    <row r="9" spans="1:9" x14ac:dyDescent="0.25">
      <c r="A9" s="41"/>
      <c r="B9" s="38"/>
      <c r="C9" s="39"/>
      <c r="D9" s="39"/>
      <c r="E9" s="40"/>
      <c r="F9" s="40"/>
      <c r="G9" s="5" t="s">
        <v>139</v>
      </c>
      <c r="H9" s="16">
        <v>441</v>
      </c>
      <c r="I9" s="17">
        <f t="shared" si="0"/>
        <v>441</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15</v>
      </c>
      <c r="B3" s="37" t="s">
        <v>41</v>
      </c>
      <c r="C3" s="39" t="s">
        <v>7</v>
      </c>
      <c r="D3" s="39">
        <v>1</v>
      </c>
      <c r="E3" s="40">
        <f>IF(C20&lt;=25%,D20,MIN(E20:F20))</f>
        <v>793.68</v>
      </c>
      <c r="F3" s="40">
        <f>MIN(H3:H17)</f>
        <v>747.75</v>
      </c>
      <c r="G3" s="5" t="s">
        <v>102</v>
      </c>
      <c r="H3" s="16">
        <v>839.6</v>
      </c>
      <c r="I3" s="17">
        <f>IF(H3="","",(IF($C$20&lt;25%,"n/a",IF(H3&lt;=($D$20+$A$20),H3,"Descartado"))))</f>
        <v>839.6</v>
      </c>
    </row>
    <row r="4" spans="1:9" x14ac:dyDescent="0.25">
      <c r="A4" s="41"/>
      <c r="B4" s="38"/>
      <c r="C4" s="39"/>
      <c r="D4" s="39"/>
      <c r="E4" s="40"/>
      <c r="F4" s="40"/>
      <c r="G4" s="5" t="s">
        <v>103</v>
      </c>
      <c r="H4" s="16">
        <v>747.75</v>
      </c>
      <c r="I4" s="17">
        <f t="shared" ref="I4:I17" si="0">IF(H4="","",(IF($C$20&lt;25%,"n/a",IF(H4&lt;=($D$20+$A$20),H4,"Descartado"))))</f>
        <v>747.75</v>
      </c>
    </row>
    <row r="5" spans="1:9" x14ac:dyDescent="0.25">
      <c r="A5" s="41"/>
      <c r="B5" s="38"/>
      <c r="C5" s="39"/>
      <c r="D5" s="39"/>
      <c r="E5" s="40"/>
      <c r="F5" s="40"/>
      <c r="G5" s="5" t="s">
        <v>139</v>
      </c>
      <c r="H5" s="16">
        <v>1201.19</v>
      </c>
      <c r="I5" s="17" t="str">
        <f t="shared" si="0"/>
        <v>Descartado</v>
      </c>
    </row>
    <row r="6" spans="1:9" x14ac:dyDescent="0.25">
      <c r="A6" s="41"/>
      <c r="B6" s="38"/>
      <c r="C6" s="39"/>
      <c r="D6" s="39"/>
      <c r="E6" s="40"/>
      <c r="F6" s="40"/>
      <c r="G6" s="5"/>
      <c r="H6" s="16"/>
      <c r="I6" s="17" t="str">
        <f t="shared" si="0"/>
        <v/>
      </c>
    </row>
    <row r="7" spans="1:9" x14ac:dyDescent="0.25">
      <c r="A7" s="41"/>
      <c r="B7" s="38"/>
      <c r="C7" s="39"/>
      <c r="D7" s="39"/>
      <c r="E7" s="40"/>
      <c r="F7" s="40"/>
      <c r="G7" s="5"/>
      <c r="H7" s="16"/>
      <c r="I7" s="17" t="str">
        <f t="shared" si="0"/>
        <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16</v>
      </c>
      <c r="B3" s="37" t="s">
        <v>42</v>
      </c>
      <c r="C3" s="39" t="s">
        <v>7</v>
      </c>
      <c r="D3" s="39">
        <v>1</v>
      </c>
      <c r="E3" s="40">
        <f>IF(C20&lt;=25%,D20,MIN(E20:F20))</f>
        <v>2798</v>
      </c>
      <c r="F3" s="40">
        <f>MIN(H3:H17)</f>
        <v>1999</v>
      </c>
      <c r="G3" s="5" t="s">
        <v>104</v>
      </c>
      <c r="H3" s="16">
        <v>43500</v>
      </c>
      <c r="I3" s="17" t="str">
        <f>IF(H3="","",(IF($C$20&lt;25%,"n/a",IF(H3&lt;=($D$20+$A$20),H3,"Descartado"))))</f>
        <v>Descartado</v>
      </c>
    </row>
    <row r="4" spans="1:9" x14ac:dyDescent="0.25">
      <c r="A4" s="41"/>
      <c r="B4" s="38"/>
      <c r="C4" s="39"/>
      <c r="D4" s="39"/>
      <c r="E4" s="40"/>
      <c r="F4" s="40"/>
      <c r="G4" s="5" t="s">
        <v>105</v>
      </c>
      <c r="H4" s="16">
        <v>3750</v>
      </c>
      <c r="I4" s="17">
        <f t="shared" ref="I4:I17" si="0">IF(H4="","",(IF($C$20&lt;25%,"n/a",IF(H4&lt;=($D$20+$A$20),H4,"Descartado"))))</f>
        <v>3750</v>
      </c>
    </row>
    <row r="5" spans="1:9" x14ac:dyDescent="0.25">
      <c r="A5" s="41"/>
      <c r="B5" s="38"/>
      <c r="C5" s="39"/>
      <c r="D5" s="39"/>
      <c r="E5" s="40"/>
      <c r="F5" s="40"/>
      <c r="G5" s="5" t="s">
        <v>106</v>
      </c>
      <c r="H5" s="16">
        <v>2000</v>
      </c>
      <c r="I5" s="17">
        <f t="shared" si="0"/>
        <v>2000</v>
      </c>
    </row>
    <row r="6" spans="1:9" x14ac:dyDescent="0.25">
      <c r="A6" s="41"/>
      <c r="B6" s="38"/>
      <c r="C6" s="39"/>
      <c r="D6" s="39"/>
      <c r="E6" s="40"/>
      <c r="F6" s="40"/>
      <c r="G6" s="5" t="s">
        <v>107</v>
      </c>
      <c r="H6" s="16">
        <v>19250</v>
      </c>
      <c r="I6" s="17">
        <f t="shared" si="0"/>
        <v>19250</v>
      </c>
    </row>
    <row r="7" spans="1:9" x14ac:dyDescent="0.25">
      <c r="A7" s="41"/>
      <c r="B7" s="38"/>
      <c r="C7" s="39"/>
      <c r="D7" s="39"/>
      <c r="E7" s="40"/>
      <c r="F7" s="40"/>
      <c r="G7" s="5" t="s">
        <v>138</v>
      </c>
      <c r="H7" s="16">
        <v>2778.37</v>
      </c>
      <c r="I7" s="17">
        <f t="shared" si="0"/>
        <v>2778.37</v>
      </c>
    </row>
    <row r="8" spans="1:9" x14ac:dyDescent="0.25">
      <c r="A8" s="41"/>
      <c r="B8" s="38"/>
      <c r="C8" s="39"/>
      <c r="D8" s="39"/>
      <c r="E8" s="40"/>
      <c r="F8" s="40"/>
      <c r="G8" s="5" t="s">
        <v>148</v>
      </c>
      <c r="H8" s="16">
        <v>1999</v>
      </c>
      <c r="I8" s="17">
        <f t="shared" si="0"/>
        <v>1999</v>
      </c>
    </row>
    <row r="9" spans="1:9" x14ac:dyDescent="0.25">
      <c r="A9" s="41"/>
      <c r="B9" s="38"/>
      <c r="C9" s="39"/>
      <c r="D9" s="39"/>
      <c r="E9" s="40"/>
      <c r="F9" s="40"/>
      <c r="G9" s="5" t="s">
        <v>149</v>
      </c>
      <c r="H9" s="16">
        <v>2798</v>
      </c>
      <c r="I9" s="17">
        <f t="shared" si="0"/>
        <v>2798</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17</v>
      </c>
      <c r="B3" s="37" t="s">
        <v>43</v>
      </c>
      <c r="C3" s="39" t="s">
        <v>7</v>
      </c>
      <c r="D3" s="39">
        <v>1</v>
      </c>
      <c r="E3" s="40">
        <f>IF(C20&lt;=25%,D20,MIN(E20:F20))</f>
        <v>420.75</v>
      </c>
      <c r="F3" s="40">
        <f>MIN(H3:H17)</f>
        <v>259.99</v>
      </c>
      <c r="G3" s="5" t="s">
        <v>108</v>
      </c>
      <c r="H3" s="16">
        <v>277.01</v>
      </c>
      <c r="I3" s="17">
        <f>IF(H3="","",(IF($C$20&lt;25%,"n/a",IF(H3&lt;=($D$20+$A$20),H3,"Descartado"))))</f>
        <v>277.01</v>
      </c>
    </row>
    <row r="4" spans="1:9" x14ac:dyDescent="0.25">
      <c r="A4" s="41"/>
      <c r="B4" s="38"/>
      <c r="C4" s="39"/>
      <c r="D4" s="39"/>
      <c r="E4" s="40"/>
      <c r="F4" s="40"/>
      <c r="G4" s="5" t="s">
        <v>109</v>
      </c>
      <c r="H4" s="16">
        <v>319</v>
      </c>
      <c r="I4" s="17">
        <f t="shared" ref="I4:I17" si="0">IF(H4="","",(IF($C$20&lt;25%,"n/a",IF(H4&lt;=($D$20+$A$20),H4,"Descartado"))))</f>
        <v>319</v>
      </c>
    </row>
    <row r="5" spans="1:9" x14ac:dyDescent="0.25">
      <c r="A5" s="41"/>
      <c r="B5" s="38"/>
      <c r="C5" s="39"/>
      <c r="D5" s="39"/>
      <c r="E5" s="40"/>
      <c r="F5" s="40"/>
      <c r="G5" s="5" t="s">
        <v>110</v>
      </c>
      <c r="H5" s="16">
        <v>308.55</v>
      </c>
      <c r="I5" s="17">
        <f t="shared" si="0"/>
        <v>308.55</v>
      </c>
    </row>
    <row r="6" spans="1:9" x14ac:dyDescent="0.25">
      <c r="A6" s="41"/>
      <c r="B6" s="38"/>
      <c r="C6" s="39"/>
      <c r="D6" s="39"/>
      <c r="E6" s="40"/>
      <c r="F6" s="40"/>
      <c r="G6" s="5" t="s">
        <v>56</v>
      </c>
      <c r="H6" s="16">
        <v>637.03</v>
      </c>
      <c r="I6" s="17">
        <f t="shared" si="0"/>
        <v>637.03</v>
      </c>
    </row>
    <row r="7" spans="1:9" x14ac:dyDescent="0.25">
      <c r="A7" s="41"/>
      <c r="B7" s="38"/>
      <c r="C7" s="39"/>
      <c r="D7" s="39"/>
      <c r="E7" s="40"/>
      <c r="F7" s="40"/>
      <c r="G7" s="5" t="s">
        <v>111</v>
      </c>
      <c r="H7" s="16">
        <v>4678</v>
      </c>
      <c r="I7" s="17" t="str">
        <f t="shared" si="0"/>
        <v>Descartado</v>
      </c>
    </row>
    <row r="8" spans="1:9" x14ac:dyDescent="0.25">
      <c r="A8" s="41"/>
      <c r="B8" s="38"/>
      <c r="C8" s="39"/>
      <c r="D8" s="39"/>
      <c r="E8" s="40"/>
      <c r="F8" s="40"/>
      <c r="G8" s="5" t="s">
        <v>79</v>
      </c>
      <c r="H8" s="16">
        <v>573.75</v>
      </c>
      <c r="I8" s="17">
        <f t="shared" si="0"/>
        <v>573.75</v>
      </c>
    </row>
    <row r="9" spans="1:9" x14ac:dyDescent="0.25">
      <c r="A9" s="41"/>
      <c r="B9" s="38"/>
      <c r="C9" s="39"/>
      <c r="D9" s="39"/>
      <c r="E9" s="40"/>
      <c r="F9" s="40"/>
      <c r="G9" s="5" t="s">
        <v>144</v>
      </c>
      <c r="H9" s="16">
        <v>259.99</v>
      </c>
      <c r="I9" s="17">
        <f t="shared" si="0"/>
        <v>259.99</v>
      </c>
    </row>
    <row r="10" spans="1:9" x14ac:dyDescent="0.25">
      <c r="A10" s="41"/>
      <c r="B10" s="38"/>
      <c r="C10" s="39"/>
      <c r="D10" s="39"/>
      <c r="E10" s="40"/>
      <c r="F10" s="40"/>
      <c r="G10" s="5" t="s">
        <v>150</v>
      </c>
      <c r="H10" s="16">
        <v>569.91</v>
      </c>
      <c r="I10" s="17">
        <f t="shared" si="0"/>
        <v>569.91</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18</v>
      </c>
      <c r="B3" s="37" t="s">
        <v>44</v>
      </c>
      <c r="C3" s="39" t="s">
        <v>7</v>
      </c>
      <c r="D3" s="39">
        <v>1</v>
      </c>
      <c r="E3" s="40">
        <f>IF(C20&lt;=25%,D20,MIN(E20:F20))</f>
        <v>93.27</v>
      </c>
      <c r="F3" s="40">
        <f>MIN(H3:H17)</f>
        <v>31.88</v>
      </c>
      <c r="G3" s="5" t="s">
        <v>112</v>
      </c>
      <c r="H3" s="16">
        <v>60</v>
      </c>
      <c r="I3" s="17">
        <f>IF(H3="","",(IF($C$20&lt;25%,"n/a",IF(H3&lt;=($D$20+$A$20),H3,"Descartado"))))</f>
        <v>60</v>
      </c>
    </row>
    <row r="4" spans="1:9" x14ac:dyDescent="0.25">
      <c r="A4" s="41"/>
      <c r="B4" s="38"/>
      <c r="C4" s="39"/>
      <c r="D4" s="39"/>
      <c r="E4" s="40"/>
      <c r="F4" s="40"/>
      <c r="G4" s="5" t="s">
        <v>113</v>
      </c>
      <c r="H4" s="16">
        <v>212.4</v>
      </c>
      <c r="I4" s="17">
        <f t="shared" ref="I4:I17" si="0">IF(H4="","",(IF($C$20&lt;25%,"n/a",IF(H4&lt;=($D$20+$A$20),H4,"Descartado"))))</f>
        <v>212.4</v>
      </c>
    </row>
    <row r="5" spans="1:9" x14ac:dyDescent="0.25">
      <c r="A5" s="41"/>
      <c r="B5" s="38"/>
      <c r="C5" s="39"/>
      <c r="D5" s="39"/>
      <c r="E5" s="40"/>
      <c r="F5" s="40"/>
      <c r="G5" s="5" t="s">
        <v>114</v>
      </c>
      <c r="H5" s="16">
        <v>34.99</v>
      </c>
      <c r="I5" s="17">
        <f t="shared" si="0"/>
        <v>34.99</v>
      </c>
    </row>
    <row r="6" spans="1:9" x14ac:dyDescent="0.25">
      <c r="A6" s="41"/>
      <c r="B6" s="38"/>
      <c r="C6" s="39"/>
      <c r="D6" s="39"/>
      <c r="E6" s="40"/>
      <c r="F6" s="40"/>
      <c r="G6" s="5" t="s">
        <v>115</v>
      </c>
      <c r="H6" s="16">
        <v>31.88</v>
      </c>
      <c r="I6" s="17">
        <f t="shared" si="0"/>
        <v>31.88</v>
      </c>
    </row>
    <row r="7" spans="1:9" x14ac:dyDescent="0.25">
      <c r="A7" s="41"/>
      <c r="B7" s="38"/>
      <c r="C7" s="39"/>
      <c r="D7" s="39"/>
      <c r="E7" s="40"/>
      <c r="F7" s="40"/>
      <c r="G7" s="5" t="s">
        <v>116</v>
      </c>
      <c r="H7" s="16">
        <v>157</v>
      </c>
      <c r="I7" s="17">
        <f t="shared" si="0"/>
        <v>157</v>
      </c>
    </row>
    <row r="8" spans="1:9" x14ac:dyDescent="0.25">
      <c r="A8" s="41"/>
      <c r="B8" s="38"/>
      <c r="C8" s="39"/>
      <c r="D8" s="39"/>
      <c r="E8" s="40"/>
      <c r="F8" s="40"/>
      <c r="G8" s="5" t="s">
        <v>117</v>
      </c>
      <c r="H8" s="16">
        <v>32.08</v>
      </c>
      <c r="I8" s="17">
        <f t="shared" si="0"/>
        <v>32.08</v>
      </c>
    </row>
    <row r="9" spans="1:9" x14ac:dyDescent="0.25">
      <c r="A9" s="41"/>
      <c r="B9" s="38"/>
      <c r="C9" s="39"/>
      <c r="D9" s="39"/>
      <c r="E9" s="40"/>
      <c r="F9" s="40"/>
      <c r="G9" s="5" t="s">
        <v>118</v>
      </c>
      <c r="H9" s="16">
        <v>625.9</v>
      </c>
      <c r="I9" s="17" t="str">
        <f t="shared" si="0"/>
        <v>Descartado</v>
      </c>
    </row>
    <row r="10" spans="1:9" x14ac:dyDescent="0.25">
      <c r="A10" s="41"/>
      <c r="B10" s="38"/>
      <c r="C10" s="39"/>
      <c r="D10" s="39"/>
      <c r="E10" s="40"/>
      <c r="F10" s="40"/>
      <c r="G10" s="5" t="s">
        <v>144</v>
      </c>
      <c r="H10" s="16">
        <v>115.87</v>
      </c>
      <c r="I10" s="17">
        <f t="shared" si="0"/>
        <v>115.87</v>
      </c>
    </row>
    <row r="11" spans="1:9" x14ac:dyDescent="0.25">
      <c r="A11" s="41"/>
      <c r="B11" s="38"/>
      <c r="C11" s="39"/>
      <c r="D11" s="39"/>
      <c r="E11" s="40"/>
      <c r="F11" s="40"/>
      <c r="G11" s="5" t="s">
        <v>150</v>
      </c>
      <c r="H11" s="16">
        <v>101.9</v>
      </c>
      <c r="I11" s="17">
        <f t="shared" si="0"/>
        <v>101.9</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19</v>
      </c>
      <c r="B3" s="37" t="s">
        <v>45</v>
      </c>
      <c r="C3" s="39" t="s">
        <v>7</v>
      </c>
      <c r="D3" s="39">
        <v>2</v>
      </c>
      <c r="E3" s="40">
        <f>IF(C20&lt;=25%,D20,MIN(E20:F20))</f>
        <v>741.85</v>
      </c>
      <c r="F3" s="40">
        <f>MIN(H3:H17)</f>
        <v>569.99</v>
      </c>
      <c r="G3" s="5" t="s">
        <v>144</v>
      </c>
      <c r="H3" s="16">
        <v>1096.79</v>
      </c>
      <c r="I3" s="17" t="str">
        <f>IF(H3="","",(IF($C$20&lt;25%,"n/a",IF(H3&lt;=($D$20+$A$20),H3,"Descartado"))))</f>
        <v>Descartado</v>
      </c>
    </row>
    <row r="4" spans="1:9" x14ac:dyDescent="0.25">
      <c r="A4" s="41"/>
      <c r="B4" s="38"/>
      <c r="C4" s="39"/>
      <c r="D4" s="39"/>
      <c r="E4" s="40"/>
      <c r="F4" s="40"/>
      <c r="G4" s="5" t="s">
        <v>139</v>
      </c>
      <c r="H4" s="16">
        <v>998.9</v>
      </c>
      <c r="I4" s="17">
        <f t="shared" ref="I4:I17" si="0">IF(H4="","",(IF($C$20&lt;25%,"n/a",IF(H4&lt;=($D$20+$A$20),H4,"Descartado"))))</f>
        <v>998.9</v>
      </c>
    </row>
    <row r="5" spans="1:9" x14ac:dyDescent="0.25">
      <c r="A5" s="41"/>
      <c r="B5" s="38"/>
      <c r="C5" s="39"/>
      <c r="D5" s="39"/>
      <c r="E5" s="40"/>
      <c r="F5" s="40"/>
      <c r="G5" s="5" t="s">
        <v>151</v>
      </c>
      <c r="H5" s="16">
        <v>569.99</v>
      </c>
      <c r="I5" s="17">
        <f t="shared" si="0"/>
        <v>569.99</v>
      </c>
    </row>
    <row r="6" spans="1:9" x14ac:dyDescent="0.25">
      <c r="A6" s="41"/>
      <c r="B6" s="38"/>
      <c r="C6" s="39"/>
      <c r="D6" s="39"/>
      <c r="E6" s="40"/>
      <c r="F6" s="40"/>
      <c r="G6" s="5" t="s">
        <v>152</v>
      </c>
      <c r="H6" s="16">
        <v>599</v>
      </c>
      <c r="I6" s="17">
        <f t="shared" si="0"/>
        <v>599</v>
      </c>
    </row>
    <row r="7" spans="1:9" x14ac:dyDescent="0.25">
      <c r="A7" s="41"/>
      <c r="B7" s="38"/>
      <c r="C7" s="39"/>
      <c r="D7" s="39"/>
      <c r="E7" s="40"/>
      <c r="F7" s="40"/>
      <c r="G7" s="5" t="s">
        <v>153</v>
      </c>
      <c r="H7" s="16">
        <v>799.49</v>
      </c>
      <c r="I7" s="17">
        <f t="shared" si="0"/>
        <v>799.49</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20</v>
      </c>
      <c r="B3" s="37" t="s">
        <v>46</v>
      </c>
      <c r="C3" s="39" t="s">
        <v>7</v>
      </c>
      <c r="D3" s="39">
        <v>8</v>
      </c>
      <c r="E3" s="40">
        <f>IF(C20&lt;=25%,D20,MIN(E20:F20))</f>
        <v>1288.28</v>
      </c>
      <c r="F3" s="40">
        <f>MIN(H3:H17)</f>
        <v>990</v>
      </c>
      <c r="G3" s="5" t="s">
        <v>154</v>
      </c>
      <c r="H3" s="16">
        <v>990</v>
      </c>
      <c r="I3" s="17" t="str">
        <f>IF(H3="","",(IF($C$20&lt;25%,"n/a",IF(H3&lt;=($D$20+$A$20),H3,"Descartado"))))</f>
        <v>n/a</v>
      </c>
    </row>
    <row r="4" spans="1:9" x14ac:dyDescent="0.25">
      <c r="A4" s="41"/>
      <c r="B4" s="38"/>
      <c r="C4" s="39"/>
      <c r="D4" s="39"/>
      <c r="E4" s="40"/>
      <c r="F4" s="40"/>
      <c r="G4" s="5" t="s">
        <v>155</v>
      </c>
      <c r="H4" s="16">
        <v>1399</v>
      </c>
      <c r="I4" s="17" t="str">
        <f t="shared" ref="I4:I17" si="0">IF(H4="","",(IF($C$20&lt;25%,"n/a",IF(H4&lt;=($D$20+$A$20),H4,"Descartado"))))</f>
        <v>n/a</v>
      </c>
    </row>
    <row r="5" spans="1:9" x14ac:dyDescent="0.25">
      <c r="A5" s="41"/>
      <c r="B5" s="38"/>
      <c r="C5" s="39"/>
      <c r="D5" s="39"/>
      <c r="E5" s="40"/>
      <c r="F5" s="40"/>
      <c r="G5" s="5" t="s">
        <v>156</v>
      </c>
      <c r="H5" s="16">
        <v>1265.0999999999999</v>
      </c>
      <c r="I5" s="17" t="str">
        <f t="shared" si="0"/>
        <v>n/a</v>
      </c>
    </row>
    <row r="6" spans="1:9" x14ac:dyDescent="0.25">
      <c r="A6" s="41"/>
      <c r="B6" s="38"/>
      <c r="C6" s="39"/>
      <c r="D6" s="39"/>
      <c r="E6" s="40"/>
      <c r="F6" s="40"/>
      <c r="G6" s="5" t="s">
        <v>157</v>
      </c>
      <c r="H6" s="16">
        <v>1499</v>
      </c>
      <c r="I6" s="17" t="str">
        <f t="shared" si="0"/>
        <v>n/a</v>
      </c>
    </row>
    <row r="7" spans="1:9" x14ac:dyDescent="0.25">
      <c r="A7" s="41"/>
      <c r="B7" s="38"/>
      <c r="C7" s="39"/>
      <c r="D7" s="39"/>
      <c r="E7" s="40"/>
      <c r="F7" s="40"/>
      <c r="G7" s="5"/>
      <c r="H7" s="16"/>
      <c r="I7" s="17" t="str">
        <f t="shared" si="0"/>
        <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21</v>
      </c>
      <c r="B3" s="37" t="s">
        <v>47</v>
      </c>
      <c r="C3" s="39" t="s">
        <v>7</v>
      </c>
      <c r="D3" s="39">
        <v>2</v>
      </c>
      <c r="E3" s="40">
        <f>IF(C20&lt;=25%,D20,MIN(E20:F20))</f>
        <v>454.84</v>
      </c>
      <c r="F3" s="40">
        <f>MIN(H3:H17)</f>
        <v>136</v>
      </c>
      <c r="G3" s="5" t="s">
        <v>119</v>
      </c>
      <c r="H3" s="16">
        <v>136</v>
      </c>
      <c r="I3" s="17">
        <f>IF(H3="","",(IF($C$20&lt;25%,"n/a",IF(H3&lt;=($D$20+$A$20),H3,"Descartado"))))</f>
        <v>136</v>
      </c>
    </row>
    <row r="4" spans="1:9" x14ac:dyDescent="0.25">
      <c r="A4" s="41"/>
      <c r="B4" s="38"/>
      <c r="C4" s="39"/>
      <c r="D4" s="39"/>
      <c r="E4" s="40"/>
      <c r="F4" s="40"/>
      <c r="G4" s="5" t="s">
        <v>120</v>
      </c>
      <c r="H4" s="16">
        <v>200</v>
      </c>
      <c r="I4" s="17">
        <f t="shared" ref="I4:I17" si="0">IF(H4="","",(IF($C$20&lt;25%,"n/a",IF(H4&lt;=($D$20+$A$20),H4,"Descartado"))))</f>
        <v>200</v>
      </c>
    </row>
    <row r="5" spans="1:9" x14ac:dyDescent="0.25">
      <c r="A5" s="41"/>
      <c r="B5" s="38"/>
      <c r="C5" s="39"/>
      <c r="D5" s="39"/>
      <c r="E5" s="40"/>
      <c r="F5" s="40"/>
      <c r="G5" s="5" t="s">
        <v>121</v>
      </c>
      <c r="H5" s="16">
        <v>300.99</v>
      </c>
      <c r="I5" s="17">
        <f t="shared" si="0"/>
        <v>300.99</v>
      </c>
    </row>
    <row r="6" spans="1:9" x14ac:dyDescent="0.25">
      <c r="A6" s="41"/>
      <c r="B6" s="38"/>
      <c r="C6" s="39"/>
      <c r="D6" s="39"/>
      <c r="E6" s="40"/>
      <c r="F6" s="40"/>
      <c r="G6" s="5" t="s">
        <v>122</v>
      </c>
      <c r="H6" s="16">
        <v>455</v>
      </c>
      <c r="I6" s="17">
        <f t="shared" si="0"/>
        <v>455</v>
      </c>
    </row>
    <row r="7" spans="1:9" x14ac:dyDescent="0.25">
      <c r="A7" s="41"/>
      <c r="B7" s="38"/>
      <c r="C7" s="39"/>
      <c r="D7" s="39"/>
      <c r="E7" s="40"/>
      <c r="F7" s="40"/>
      <c r="G7" s="5" t="s">
        <v>57</v>
      </c>
      <c r="H7" s="16">
        <v>554</v>
      </c>
      <c r="I7" s="17">
        <f t="shared" si="0"/>
        <v>554</v>
      </c>
    </row>
    <row r="8" spans="1:9" x14ac:dyDescent="0.25">
      <c r="A8" s="41"/>
      <c r="B8" s="38"/>
      <c r="C8" s="39"/>
      <c r="D8" s="39"/>
      <c r="E8" s="40"/>
      <c r="F8" s="40"/>
      <c r="G8" s="5" t="s">
        <v>102</v>
      </c>
      <c r="H8" s="16">
        <v>650.94000000000005</v>
      </c>
      <c r="I8" s="17">
        <f t="shared" si="0"/>
        <v>650.94000000000005</v>
      </c>
    </row>
    <row r="9" spans="1:9" x14ac:dyDescent="0.25">
      <c r="A9" s="41"/>
      <c r="B9" s="38"/>
      <c r="C9" s="39"/>
      <c r="D9" s="39"/>
      <c r="E9" s="40"/>
      <c r="F9" s="40"/>
      <c r="G9" s="5" t="s">
        <v>123</v>
      </c>
      <c r="H9" s="16">
        <v>683.75</v>
      </c>
      <c r="I9" s="17">
        <f t="shared" si="0"/>
        <v>683.75</v>
      </c>
    </row>
    <row r="10" spans="1:9" x14ac:dyDescent="0.25">
      <c r="A10" s="41"/>
      <c r="B10" s="38"/>
      <c r="C10" s="39"/>
      <c r="D10" s="39"/>
      <c r="E10" s="40"/>
      <c r="F10" s="40"/>
      <c r="G10" s="5" t="s">
        <v>124</v>
      </c>
      <c r="H10" s="16">
        <v>687</v>
      </c>
      <c r="I10" s="17">
        <f t="shared" si="0"/>
        <v>687</v>
      </c>
    </row>
    <row r="11" spans="1:9" x14ac:dyDescent="0.25">
      <c r="A11" s="41"/>
      <c r="B11" s="38"/>
      <c r="C11" s="39"/>
      <c r="D11" s="39"/>
      <c r="E11" s="40"/>
      <c r="F11" s="40"/>
      <c r="G11" s="5" t="s">
        <v>158</v>
      </c>
      <c r="H11" s="16">
        <v>565.11</v>
      </c>
      <c r="I11" s="17">
        <f t="shared" si="0"/>
        <v>565.11</v>
      </c>
    </row>
    <row r="12" spans="1:9" x14ac:dyDescent="0.25">
      <c r="A12" s="41"/>
      <c r="B12" s="38"/>
      <c r="C12" s="39"/>
      <c r="D12" s="39"/>
      <c r="E12" s="40"/>
      <c r="F12" s="40"/>
      <c r="G12" s="5" t="s">
        <v>137</v>
      </c>
      <c r="H12" s="16">
        <v>750</v>
      </c>
      <c r="I12" s="17" t="str">
        <f t="shared" si="0"/>
        <v>Descartado</v>
      </c>
    </row>
    <row r="13" spans="1:9" x14ac:dyDescent="0.25">
      <c r="A13" s="41"/>
      <c r="B13" s="38"/>
      <c r="C13" s="39"/>
      <c r="D13" s="39"/>
      <c r="E13" s="40"/>
      <c r="F13" s="40"/>
      <c r="G13" s="5" t="s">
        <v>159</v>
      </c>
      <c r="H13" s="16">
        <v>197.99</v>
      </c>
      <c r="I13" s="17">
        <f t="shared" si="0"/>
        <v>197.99</v>
      </c>
    </row>
    <row r="14" spans="1:9" x14ac:dyDescent="0.25">
      <c r="A14" s="41"/>
      <c r="B14" s="38"/>
      <c r="C14" s="39"/>
      <c r="D14" s="39"/>
      <c r="E14" s="40"/>
      <c r="F14" s="40"/>
      <c r="G14" s="5" t="s">
        <v>160</v>
      </c>
      <c r="H14" s="16">
        <v>572.5</v>
      </c>
      <c r="I14" s="17">
        <f t="shared" si="0"/>
        <v>572.5</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8" sqref="H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2</v>
      </c>
      <c r="B3" s="37" t="s">
        <v>178</v>
      </c>
      <c r="C3" s="39" t="s">
        <v>173</v>
      </c>
      <c r="D3" s="39">
        <v>404</v>
      </c>
      <c r="E3" s="40">
        <f>IF(C20&lt;=25%,D20,MIN(E20:F20))</f>
        <v>571.96</v>
      </c>
      <c r="F3" s="40">
        <f>MIN(H3:H17)</f>
        <v>467.73</v>
      </c>
      <c r="G3" s="34" t="s">
        <v>174</v>
      </c>
      <c r="H3" s="33">
        <v>803.28</v>
      </c>
      <c r="I3" s="17">
        <f>IF(H3="","",(IF($C$20&lt;25%,"n/a",IF(H3&lt;=($D$20+$A$20),H3,"Descartado"))))</f>
        <v>803.28</v>
      </c>
    </row>
    <row r="4" spans="1:9" x14ac:dyDescent="0.25">
      <c r="A4" s="41"/>
      <c r="B4" s="38"/>
      <c r="C4" s="39"/>
      <c r="D4" s="39"/>
      <c r="E4" s="40"/>
      <c r="F4" s="40"/>
      <c r="G4" s="32" t="s">
        <v>195</v>
      </c>
      <c r="H4" s="33">
        <v>544</v>
      </c>
      <c r="I4" s="17">
        <f t="shared" ref="I4:I17" si="0">IF(H4="","",(IF($C$20&lt;25%,"n/a",IF(H4&lt;=($D$20+$A$20),H4,"Descartado"))))</f>
        <v>544</v>
      </c>
    </row>
    <row r="5" spans="1:9" x14ac:dyDescent="0.25">
      <c r="A5" s="41"/>
      <c r="B5" s="38"/>
      <c r="C5" s="39"/>
      <c r="D5" s="39"/>
      <c r="E5" s="40"/>
      <c r="F5" s="40"/>
      <c r="G5" s="32" t="s">
        <v>196</v>
      </c>
      <c r="H5" s="33">
        <v>467.73</v>
      </c>
      <c r="I5" s="17">
        <f t="shared" si="0"/>
        <v>467.73</v>
      </c>
    </row>
    <row r="6" spans="1:9" x14ac:dyDescent="0.25">
      <c r="A6" s="41"/>
      <c r="B6" s="38"/>
      <c r="C6" s="39"/>
      <c r="D6" s="39"/>
      <c r="E6" s="40"/>
      <c r="F6" s="40"/>
      <c r="G6" s="32" t="s">
        <v>197</v>
      </c>
      <c r="H6" s="33">
        <v>533.83000000000004</v>
      </c>
      <c r="I6" s="17">
        <f t="shared" si="0"/>
        <v>533.83000000000004</v>
      </c>
    </row>
    <row r="7" spans="1:9" x14ac:dyDescent="0.25">
      <c r="A7" s="41"/>
      <c r="B7" s="38"/>
      <c r="C7" s="39"/>
      <c r="D7" s="39"/>
      <c r="E7" s="40"/>
      <c r="F7" s="40"/>
      <c r="G7" s="32" t="s">
        <v>198</v>
      </c>
      <c r="H7" s="33">
        <v>599.91999999999996</v>
      </c>
      <c r="I7" s="17">
        <f t="shared" si="0"/>
        <v>599.91999999999996</v>
      </c>
    </row>
    <row r="8" spans="1:9" x14ac:dyDescent="0.25">
      <c r="A8" s="41"/>
      <c r="B8" s="38"/>
      <c r="C8" s="39"/>
      <c r="D8" s="39"/>
      <c r="E8" s="40"/>
      <c r="F8" s="40"/>
      <c r="G8" s="32" t="s">
        <v>179</v>
      </c>
      <c r="H8" s="33">
        <v>1800</v>
      </c>
      <c r="I8" s="17" t="str">
        <f t="shared" si="0"/>
        <v>Descartado</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507.22598454732179</v>
      </c>
      <c r="B20" s="8">
        <f>COUNT(H3:H17)</f>
        <v>6</v>
      </c>
      <c r="C20" s="9">
        <f>IF(B20&lt;2,"n/a",(A20/D20))</f>
        <v>0.64087380859085963</v>
      </c>
      <c r="D20" s="10">
        <f>IFERROR(ROUND(AVERAGE(H3:H17),2),"")</f>
        <v>791.46</v>
      </c>
      <c r="E20" s="15">
        <f>IFERROR(ROUND(IF(B20&lt;2,"n/a",(IF(C20&lt;=25%,"n/a",AVERAGE(I3:I17)))),2),"n/a")</f>
        <v>589.75</v>
      </c>
      <c r="F20" s="10">
        <f>IFERROR(ROUND(MEDIAN(H3:H17),2),"")</f>
        <v>571.96</v>
      </c>
      <c r="G20" s="11" t="str">
        <f>IFERROR(INDEX(G3:G17,MATCH(H20,H3:H17,0)),"")</f>
        <v>SIMPLE SERVIÇO E LOCAÇÃO LTDA</v>
      </c>
      <c r="H20" s="12">
        <f>F3</f>
        <v>467.73</v>
      </c>
    </row>
    <row r="22" spans="1:9" x14ac:dyDescent="0.25">
      <c r="G22" s="13" t="s">
        <v>20</v>
      </c>
      <c r="H22" s="14">
        <f>IF(C20&lt;=25%,D20,MIN(E20:F20))</f>
        <v>571.96</v>
      </c>
    </row>
    <row r="23" spans="1:9" x14ac:dyDescent="0.25">
      <c r="G23" s="13" t="s">
        <v>6</v>
      </c>
      <c r="H23" s="14">
        <f>ROUND(H22,2)*D3</f>
        <v>231071.84000000003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22</v>
      </c>
      <c r="B3" s="37" t="s">
        <v>48</v>
      </c>
      <c r="C3" s="39" t="s">
        <v>7</v>
      </c>
      <c r="D3" s="39">
        <v>15</v>
      </c>
      <c r="E3" s="40">
        <f>IF(C20&lt;=25%,D20,MIN(E20:F20))</f>
        <v>1692.18</v>
      </c>
      <c r="F3" s="40">
        <f>MIN(H3:H17)</f>
        <v>900.9</v>
      </c>
      <c r="G3" s="5" t="s">
        <v>97</v>
      </c>
      <c r="H3" s="16">
        <v>900.9</v>
      </c>
      <c r="I3" s="17">
        <f>IF(H3="","",(IF($C$20&lt;25%,"n/a",IF(H3&lt;=($D$20+$A$20),H3,"Descartado"))))</f>
        <v>900.9</v>
      </c>
    </row>
    <row r="4" spans="1:9" x14ac:dyDescent="0.25">
      <c r="A4" s="41"/>
      <c r="B4" s="38"/>
      <c r="C4" s="39"/>
      <c r="D4" s="39"/>
      <c r="E4" s="40"/>
      <c r="F4" s="40"/>
      <c r="G4" s="5" t="s">
        <v>125</v>
      </c>
      <c r="H4" s="16">
        <v>1650</v>
      </c>
      <c r="I4" s="17">
        <f t="shared" ref="I4:I17" si="0">IF(H4="","",(IF($C$20&lt;25%,"n/a",IF(H4&lt;=($D$20+$A$20),H4,"Descartado"))))</f>
        <v>1650</v>
      </c>
    </row>
    <row r="5" spans="1:9" x14ac:dyDescent="0.25">
      <c r="A5" s="41"/>
      <c r="B5" s="38"/>
      <c r="C5" s="39"/>
      <c r="D5" s="39"/>
      <c r="E5" s="40"/>
      <c r="F5" s="40"/>
      <c r="G5" s="5" t="s">
        <v>106</v>
      </c>
      <c r="H5" s="16">
        <v>2399</v>
      </c>
      <c r="I5" s="17">
        <f t="shared" si="0"/>
        <v>2399</v>
      </c>
    </row>
    <row r="6" spans="1:9" x14ac:dyDescent="0.25">
      <c r="A6" s="41"/>
      <c r="B6" s="38"/>
      <c r="C6" s="39"/>
      <c r="D6" s="39"/>
      <c r="E6" s="40"/>
      <c r="F6" s="40"/>
      <c r="G6" s="5" t="s">
        <v>126</v>
      </c>
      <c r="H6" s="16">
        <v>3034</v>
      </c>
      <c r="I6" s="17" t="str">
        <f t="shared" si="0"/>
        <v>Descartado</v>
      </c>
    </row>
    <row r="7" spans="1:9" x14ac:dyDescent="0.25">
      <c r="A7" s="41"/>
      <c r="B7" s="38"/>
      <c r="C7" s="39"/>
      <c r="D7" s="39"/>
      <c r="E7" s="40"/>
      <c r="F7" s="40"/>
      <c r="G7" s="5" t="s">
        <v>161</v>
      </c>
      <c r="H7" s="16">
        <v>2019</v>
      </c>
      <c r="I7" s="17">
        <f t="shared" si="0"/>
        <v>2019</v>
      </c>
    </row>
    <row r="8" spans="1:9" x14ac:dyDescent="0.25">
      <c r="A8" s="41"/>
      <c r="B8" s="38"/>
      <c r="C8" s="39"/>
      <c r="D8" s="39"/>
      <c r="E8" s="40"/>
      <c r="F8" s="40"/>
      <c r="G8" s="5" t="s">
        <v>162</v>
      </c>
      <c r="H8" s="16">
        <v>1492</v>
      </c>
      <c r="I8" s="17">
        <f t="shared" si="0"/>
        <v>1492</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23</v>
      </c>
      <c r="B3" s="37" t="s">
        <v>49</v>
      </c>
      <c r="C3" s="39" t="s">
        <v>7</v>
      </c>
      <c r="D3" s="39">
        <v>1</v>
      </c>
      <c r="E3" s="40">
        <f>IF(C20&lt;=25%,D20,MIN(E20:F20))</f>
        <v>2269.12</v>
      </c>
      <c r="F3" s="40">
        <f>MIN(H3:H17)</f>
        <v>1299</v>
      </c>
      <c r="G3" s="5" t="s">
        <v>127</v>
      </c>
      <c r="H3" s="16">
        <v>1299</v>
      </c>
      <c r="I3" s="17">
        <f>IF(H3="","",(IF($C$20&lt;25%,"n/a",IF(H3&lt;=($D$20+$A$20),H3,"Descartado"))))</f>
        <v>1299</v>
      </c>
    </row>
    <row r="4" spans="1:9" x14ac:dyDescent="0.25">
      <c r="A4" s="41"/>
      <c r="B4" s="38"/>
      <c r="C4" s="39"/>
      <c r="D4" s="39"/>
      <c r="E4" s="40"/>
      <c r="F4" s="40"/>
      <c r="G4" s="5" t="s">
        <v>68</v>
      </c>
      <c r="H4" s="16">
        <v>1689</v>
      </c>
      <c r="I4" s="17">
        <f t="shared" ref="I4:I17" si="0">IF(H4="","",(IF($C$20&lt;25%,"n/a",IF(H4&lt;=($D$20+$A$20),H4,"Descartado"))))</f>
        <v>1689</v>
      </c>
    </row>
    <row r="5" spans="1:9" x14ac:dyDescent="0.25">
      <c r="A5" s="41"/>
      <c r="B5" s="38"/>
      <c r="C5" s="39"/>
      <c r="D5" s="39"/>
      <c r="E5" s="40"/>
      <c r="F5" s="40"/>
      <c r="G5" s="5" t="s">
        <v>99</v>
      </c>
      <c r="H5" s="16">
        <v>4779.97</v>
      </c>
      <c r="I5" s="17" t="str">
        <f t="shared" si="0"/>
        <v>Descartado</v>
      </c>
    </row>
    <row r="6" spans="1:9" x14ac:dyDescent="0.25">
      <c r="A6" s="41"/>
      <c r="B6" s="38"/>
      <c r="C6" s="39"/>
      <c r="D6" s="39"/>
      <c r="E6" s="40"/>
      <c r="F6" s="40"/>
      <c r="G6" s="5" t="s">
        <v>128</v>
      </c>
      <c r="H6" s="16">
        <v>4768</v>
      </c>
      <c r="I6" s="17" t="str">
        <f t="shared" si="0"/>
        <v>Descartado</v>
      </c>
    </row>
    <row r="7" spans="1:9" x14ac:dyDescent="0.25">
      <c r="A7" s="41"/>
      <c r="B7" s="38"/>
      <c r="C7" s="39"/>
      <c r="D7" s="39"/>
      <c r="E7" s="40"/>
      <c r="F7" s="40"/>
      <c r="G7" s="5" t="s">
        <v>163</v>
      </c>
      <c r="H7" s="16">
        <v>2249.1</v>
      </c>
      <c r="I7" s="17">
        <f t="shared" si="0"/>
        <v>2249.1</v>
      </c>
    </row>
    <row r="8" spans="1:9" x14ac:dyDescent="0.25">
      <c r="A8" s="41"/>
      <c r="B8" s="38"/>
      <c r="C8" s="39"/>
      <c r="D8" s="39"/>
      <c r="E8" s="40"/>
      <c r="F8" s="40"/>
      <c r="G8" s="5" t="s">
        <v>164</v>
      </c>
      <c r="H8" s="16">
        <v>2554.9899999999998</v>
      </c>
      <c r="I8" s="17">
        <f t="shared" si="0"/>
        <v>2554.9899999999998</v>
      </c>
    </row>
    <row r="9" spans="1:9" x14ac:dyDescent="0.25">
      <c r="A9" s="41"/>
      <c r="B9" s="38"/>
      <c r="C9" s="39"/>
      <c r="D9" s="39"/>
      <c r="E9" s="40"/>
      <c r="F9" s="40"/>
      <c r="G9" s="5" t="s">
        <v>165</v>
      </c>
      <c r="H9" s="16">
        <v>4045.24</v>
      </c>
      <c r="I9" s="17">
        <f t="shared" si="0"/>
        <v>4045.24</v>
      </c>
    </row>
    <row r="10" spans="1:9" x14ac:dyDescent="0.25">
      <c r="A10" s="41"/>
      <c r="B10" s="38"/>
      <c r="C10" s="39"/>
      <c r="D10" s="39"/>
      <c r="E10" s="40"/>
      <c r="F10" s="40"/>
      <c r="G10" s="5" t="s">
        <v>166</v>
      </c>
      <c r="H10" s="16">
        <v>1777.41</v>
      </c>
      <c r="I10" s="17">
        <f t="shared" si="0"/>
        <v>1777.41</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24</v>
      </c>
      <c r="B3" s="37" t="s">
        <v>50</v>
      </c>
      <c r="C3" s="39" t="s">
        <v>7</v>
      </c>
      <c r="D3" s="39">
        <v>6</v>
      </c>
      <c r="E3" s="40">
        <f>IF(C20&lt;=25%,D20,MIN(E20:F20))</f>
        <v>150.47</v>
      </c>
      <c r="F3" s="40">
        <f>MIN(H3:H17)</f>
        <v>116.55</v>
      </c>
      <c r="G3" s="5" t="s">
        <v>144</v>
      </c>
      <c r="H3" s="16">
        <v>116.55</v>
      </c>
      <c r="I3" s="17" t="str">
        <f>IF(H3="","",(IF($C$20&lt;25%,"n/a",IF(H3&lt;=($D$20+$A$20),H3,"Descartado"))))</f>
        <v>n/a</v>
      </c>
    </row>
    <row r="4" spans="1:9" x14ac:dyDescent="0.25">
      <c r="A4" s="41"/>
      <c r="B4" s="38"/>
      <c r="C4" s="39"/>
      <c r="D4" s="39"/>
      <c r="E4" s="40"/>
      <c r="F4" s="40"/>
      <c r="G4" s="5" t="s">
        <v>150</v>
      </c>
      <c r="H4" s="16">
        <v>189.9</v>
      </c>
      <c r="I4" s="17" t="str">
        <f t="shared" ref="I4:I17" si="0">IF(H4="","",(IF($C$20&lt;25%,"n/a",IF(H4&lt;=($D$20+$A$20),H4,"Descartado"))))</f>
        <v>n/a</v>
      </c>
    </row>
    <row r="5" spans="1:9" x14ac:dyDescent="0.25">
      <c r="A5" s="41"/>
      <c r="B5" s="38"/>
      <c r="C5" s="39"/>
      <c r="D5" s="39"/>
      <c r="E5" s="40"/>
      <c r="F5" s="40"/>
      <c r="G5" s="5" t="s">
        <v>167</v>
      </c>
      <c r="H5" s="16">
        <v>144.94999999999999</v>
      </c>
      <c r="I5" s="17" t="str">
        <f t="shared" si="0"/>
        <v>n/a</v>
      </c>
    </row>
    <row r="6" spans="1:9" x14ac:dyDescent="0.25">
      <c r="A6" s="41"/>
      <c r="B6" s="38"/>
      <c r="C6" s="39"/>
      <c r="D6" s="39"/>
      <c r="E6" s="40"/>
      <c r="F6" s="40"/>
      <c r="G6" s="5"/>
      <c r="H6" s="16"/>
      <c r="I6" s="17" t="str">
        <f t="shared" si="0"/>
        <v/>
      </c>
    </row>
    <row r="7" spans="1:9" x14ac:dyDescent="0.25">
      <c r="A7" s="41"/>
      <c r="B7" s="38"/>
      <c r="C7" s="39"/>
      <c r="D7" s="39"/>
      <c r="E7" s="40"/>
      <c r="F7" s="40"/>
      <c r="G7" s="5"/>
      <c r="H7" s="16"/>
      <c r="I7" s="17" t="str">
        <f t="shared" si="0"/>
        <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25</v>
      </c>
      <c r="B3" s="37" t="s">
        <v>51</v>
      </c>
      <c r="C3" s="39" t="s">
        <v>7</v>
      </c>
      <c r="D3" s="39">
        <v>2</v>
      </c>
      <c r="E3" s="40">
        <f>IF(C20&lt;=25%,D20,MIN(E20:F20))</f>
        <v>701.53</v>
      </c>
      <c r="F3" s="40">
        <f>MIN(H3:H17)</f>
        <v>549</v>
      </c>
      <c r="G3" s="5" t="s">
        <v>168</v>
      </c>
      <c r="H3" s="16">
        <v>549</v>
      </c>
      <c r="I3" s="17">
        <f>IF(H3="","",(IF($C$20&lt;25%,"n/a",IF(H3&lt;=($D$20+$A$20),H3,"Descartado"))))</f>
        <v>549</v>
      </c>
    </row>
    <row r="4" spans="1:9" x14ac:dyDescent="0.25">
      <c r="A4" s="41"/>
      <c r="B4" s="38"/>
      <c r="C4" s="39"/>
      <c r="D4" s="39"/>
      <c r="E4" s="40"/>
      <c r="F4" s="40"/>
      <c r="G4" s="5" t="s">
        <v>144</v>
      </c>
      <c r="H4" s="16">
        <v>679.9</v>
      </c>
      <c r="I4" s="17">
        <f t="shared" ref="I4:I17" si="0">IF(H4="","",(IF($C$20&lt;25%,"n/a",IF(H4&lt;=($D$20+$A$20),H4,"Descartado"))))</f>
        <v>679.9</v>
      </c>
    </row>
    <row r="5" spans="1:9" x14ac:dyDescent="0.25">
      <c r="A5" s="41"/>
      <c r="B5" s="38"/>
      <c r="C5" s="39"/>
      <c r="D5" s="39"/>
      <c r="E5" s="40"/>
      <c r="F5" s="40"/>
      <c r="G5" s="5" t="s">
        <v>139</v>
      </c>
      <c r="H5" s="16">
        <v>998</v>
      </c>
      <c r="I5" s="17" t="str">
        <f t="shared" si="0"/>
        <v>Descartado</v>
      </c>
    </row>
    <row r="6" spans="1:9" x14ac:dyDescent="0.25">
      <c r="A6" s="41"/>
      <c r="B6" s="38"/>
      <c r="C6" s="39"/>
      <c r="D6" s="39"/>
      <c r="E6" s="40"/>
      <c r="F6" s="40"/>
      <c r="G6" s="5" t="s">
        <v>169</v>
      </c>
      <c r="H6" s="16">
        <v>875.69</v>
      </c>
      <c r="I6" s="17">
        <f t="shared" si="0"/>
        <v>875.69</v>
      </c>
    </row>
    <row r="7" spans="1:9" x14ac:dyDescent="0.25">
      <c r="A7" s="41"/>
      <c r="B7" s="38"/>
      <c r="C7" s="39"/>
      <c r="D7" s="39"/>
      <c r="E7" s="40"/>
      <c r="F7" s="40"/>
      <c r="G7" s="5"/>
      <c r="H7" s="16"/>
      <c r="I7" s="17" t="str">
        <f t="shared" si="0"/>
        <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26</v>
      </c>
      <c r="B3" s="37" t="s">
        <v>52</v>
      </c>
      <c r="C3" s="39" t="s">
        <v>7</v>
      </c>
      <c r="D3" s="39">
        <v>4</v>
      </c>
      <c r="E3" s="40">
        <f>IF(C20&lt;=25%,D20,MIN(E20:F20))</f>
        <v>314.5</v>
      </c>
      <c r="F3" s="40">
        <f>MIN(H3:H17)</f>
        <v>149.97</v>
      </c>
      <c r="G3" s="5" t="s">
        <v>129</v>
      </c>
      <c r="H3" s="16">
        <v>1257</v>
      </c>
      <c r="I3" s="17" t="str">
        <f>IF(H3="","",(IF($C$20&lt;25%,"n/a",IF(H3&lt;=($D$20+$A$20),H3,"Descartado"))))</f>
        <v>Descartado</v>
      </c>
    </row>
    <row r="4" spans="1:9" x14ac:dyDescent="0.25">
      <c r="A4" s="41"/>
      <c r="B4" s="38"/>
      <c r="C4" s="39"/>
      <c r="D4" s="39"/>
      <c r="E4" s="40"/>
      <c r="F4" s="40"/>
      <c r="G4" s="5" t="s">
        <v>68</v>
      </c>
      <c r="H4" s="16">
        <v>160</v>
      </c>
      <c r="I4" s="17">
        <f t="shared" ref="I4:I17" si="0">IF(H4="","",(IF($C$20&lt;25%,"n/a",IF(H4&lt;=($D$20+$A$20),H4,"Descartado"))))</f>
        <v>160</v>
      </c>
    </row>
    <row r="5" spans="1:9" x14ac:dyDescent="0.25">
      <c r="A5" s="41"/>
      <c r="B5" s="38"/>
      <c r="C5" s="39"/>
      <c r="D5" s="39"/>
      <c r="E5" s="40"/>
      <c r="F5" s="40"/>
      <c r="G5" s="5" t="s">
        <v>130</v>
      </c>
      <c r="H5" s="16">
        <v>330</v>
      </c>
      <c r="I5" s="17">
        <f t="shared" si="0"/>
        <v>330</v>
      </c>
    </row>
    <row r="6" spans="1:9" x14ac:dyDescent="0.25">
      <c r="A6" s="41"/>
      <c r="B6" s="38"/>
      <c r="C6" s="39"/>
      <c r="D6" s="39"/>
      <c r="E6" s="40"/>
      <c r="F6" s="40"/>
      <c r="G6" s="5" t="s">
        <v>76</v>
      </c>
      <c r="H6" s="16">
        <v>259</v>
      </c>
      <c r="I6" s="17">
        <f t="shared" si="0"/>
        <v>259</v>
      </c>
    </row>
    <row r="7" spans="1:9" x14ac:dyDescent="0.25">
      <c r="A7" s="41"/>
      <c r="B7" s="38"/>
      <c r="C7" s="39"/>
      <c r="D7" s="39"/>
      <c r="E7" s="40"/>
      <c r="F7" s="40"/>
      <c r="G7" s="5" t="s">
        <v>82</v>
      </c>
      <c r="H7" s="16">
        <v>1000</v>
      </c>
      <c r="I7" s="17">
        <f t="shared" si="0"/>
        <v>1000</v>
      </c>
    </row>
    <row r="8" spans="1:9" x14ac:dyDescent="0.25">
      <c r="A8" s="41"/>
      <c r="B8" s="38"/>
      <c r="C8" s="39"/>
      <c r="D8" s="39"/>
      <c r="E8" s="40"/>
      <c r="F8" s="40"/>
      <c r="G8" s="5" t="s">
        <v>131</v>
      </c>
      <c r="H8" s="16">
        <v>177.5</v>
      </c>
      <c r="I8" s="17">
        <f t="shared" si="0"/>
        <v>177.5</v>
      </c>
    </row>
    <row r="9" spans="1:9" x14ac:dyDescent="0.25">
      <c r="A9" s="41"/>
      <c r="B9" s="38"/>
      <c r="C9" s="39"/>
      <c r="D9" s="39"/>
      <c r="E9" s="40"/>
      <c r="F9" s="40"/>
      <c r="G9" s="5" t="s">
        <v>70</v>
      </c>
      <c r="H9" s="16">
        <v>160</v>
      </c>
      <c r="I9" s="17">
        <f t="shared" si="0"/>
        <v>160</v>
      </c>
    </row>
    <row r="10" spans="1:9" x14ac:dyDescent="0.25">
      <c r="A10" s="41"/>
      <c r="B10" s="38"/>
      <c r="C10" s="39"/>
      <c r="D10" s="39"/>
      <c r="E10" s="40"/>
      <c r="F10" s="40"/>
      <c r="G10" s="5" t="s">
        <v>132</v>
      </c>
      <c r="H10" s="16">
        <v>1342</v>
      </c>
      <c r="I10" s="17" t="str">
        <f t="shared" si="0"/>
        <v>Descartado</v>
      </c>
    </row>
    <row r="11" spans="1:9" x14ac:dyDescent="0.25">
      <c r="A11" s="41"/>
      <c r="B11" s="38"/>
      <c r="C11" s="39"/>
      <c r="D11" s="39"/>
      <c r="E11" s="40"/>
      <c r="F11" s="40"/>
      <c r="G11" s="5" t="s">
        <v>133</v>
      </c>
      <c r="H11" s="16">
        <v>1650</v>
      </c>
      <c r="I11" s="17" t="str">
        <f t="shared" si="0"/>
        <v>Descartado</v>
      </c>
    </row>
    <row r="12" spans="1:9" x14ac:dyDescent="0.25">
      <c r="A12" s="41"/>
      <c r="B12" s="38"/>
      <c r="C12" s="39"/>
      <c r="D12" s="39"/>
      <c r="E12" s="40"/>
      <c r="F12" s="40"/>
      <c r="G12" s="5" t="s">
        <v>101</v>
      </c>
      <c r="H12" s="16">
        <v>149.97</v>
      </c>
      <c r="I12" s="17">
        <f t="shared" si="0"/>
        <v>149.97</v>
      </c>
    </row>
    <row r="13" spans="1:9" x14ac:dyDescent="0.25">
      <c r="A13" s="41"/>
      <c r="B13" s="38"/>
      <c r="C13" s="39"/>
      <c r="D13" s="39"/>
      <c r="E13" s="40"/>
      <c r="F13" s="40"/>
      <c r="G13" s="5" t="s">
        <v>161</v>
      </c>
      <c r="H13" s="16">
        <v>299</v>
      </c>
      <c r="I13" s="17">
        <f t="shared" si="0"/>
        <v>299</v>
      </c>
    </row>
    <row r="14" spans="1:9" x14ac:dyDescent="0.25">
      <c r="A14" s="41"/>
      <c r="B14" s="38"/>
      <c r="C14" s="39"/>
      <c r="D14" s="39"/>
      <c r="E14" s="40"/>
      <c r="F14" s="40"/>
      <c r="G14" s="5" t="s">
        <v>170</v>
      </c>
      <c r="H14" s="16">
        <v>341.01</v>
      </c>
      <c r="I14" s="17">
        <f t="shared" si="0"/>
        <v>341.01</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1">
        <v>27</v>
      </c>
      <c r="B3" s="37" t="s">
        <v>53</v>
      </c>
      <c r="C3" s="39" t="s">
        <v>7</v>
      </c>
      <c r="D3" s="39">
        <v>2</v>
      </c>
      <c r="E3" s="40">
        <f>IF(C20&lt;=25%,D20,MIN(E20:F20))</f>
        <v>2336.66</v>
      </c>
      <c r="F3" s="40">
        <f>MIN(H3:H17)</f>
        <v>985</v>
      </c>
      <c r="G3" s="5" t="s">
        <v>130</v>
      </c>
      <c r="H3" s="16">
        <v>985</v>
      </c>
      <c r="I3" s="17">
        <f>IF(H3="","",(IF($C$20&lt;25%,"n/a",IF(H3&lt;=($D$20+$A$20),H3,"Descartado"))))</f>
        <v>985</v>
      </c>
    </row>
    <row r="4" spans="1:9" x14ac:dyDescent="0.25">
      <c r="A4" s="41"/>
      <c r="B4" s="38"/>
      <c r="C4" s="39"/>
      <c r="D4" s="39"/>
      <c r="E4" s="40"/>
      <c r="F4" s="40"/>
      <c r="G4" s="5" t="s">
        <v>134</v>
      </c>
      <c r="H4" s="16">
        <v>1750</v>
      </c>
      <c r="I4" s="17">
        <f t="shared" ref="I4:I17" si="0">IF(H4="","",(IF($C$20&lt;25%,"n/a",IF(H4&lt;=($D$20+$A$20),H4,"Descartado"))))</f>
        <v>1750</v>
      </c>
    </row>
    <row r="5" spans="1:9" x14ac:dyDescent="0.25">
      <c r="A5" s="41"/>
      <c r="B5" s="38"/>
      <c r="C5" s="39"/>
      <c r="D5" s="39"/>
      <c r="E5" s="40"/>
      <c r="F5" s="40"/>
      <c r="G5" s="5" t="s">
        <v>135</v>
      </c>
      <c r="H5" s="16">
        <v>3775.12</v>
      </c>
      <c r="I5" s="17" t="str">
        <f t="shared" si="0"/>
        <v>Descartado</v>
      </c>
    </row>
    <row r="6" spans="1:9" x14ac:dyDescent="0.25">
      <c r="A6" s="41"/>
      <c r="B6" s="38"/>
      <c r="C6" s="39"/>
      <c r="D6" s="39"/>
      <c r="E6" s="40"/>
      <c r="F6" s="40"/>
      <c r="G6" s="5" t="s">
        <v>68</v>
      </c>
      <c r="H6" s="16">
        <v>1449.99</v>
      </c>
      <c r="I6" s="17">
        <f t="shared" si="0"/>
        <v>1449.99</v>
      </c>
    </row>
    <row r="7" spans="1:9" x14ac:dyDescent="0.25">
      <c r="A7" s="41"/>
      <c r="B7" s="38"/>
      <c r="C7" s="39"/>
      <c r="D7" s="39"/>
      <c r="E7" s="40"/>
      <c r="F7" s="40"/>
      <c r="G7" s="5" t="s">
        <v>96</v>
      </c>
      <c r="H7" s="16">
        <v>1738.77</v>
      </c>
      <c r="I7" s="17">
        <f t="shared" si="0"/>
        <v>1738.77</v>
      </c>
    </row>
    <row r="8" spans="1:9" x14ac:dyDescent="0.25">
      <c r="A8" s="41"/>
      <c r="B8" s="38"/>
      <c r="C8" s="39"/>
      <c r="D8" s="39"/>
      <c r="E8" s="40"/>
      <c r="F8" s="40"/>
      <c r="G8" s="5" t="s">
        <v>136</v>
      </c>
      <c r="H8" s="16">
        <v>2582</v>
      </c>
      <c r="I8" s="17">
        <f t="shared" si="0"/>
        <v>2582</v>
      </c>
    </row>
    <row r="9" spans="1:9" x14ac:dyDescent="0.25">
      <c r="A9" s="41"/>
      <c r="B9" s="38"/>
      <c r="C9" s="39"/>
      <c r="D9" s="39"/>
      <c r="E9" s="40"/>
      <c r="F9" s="40"/>
      <c r="G9" s="5" t="s">
        <v>171</v>
      </c>
      <c r="H9" s="16">
        <v>3179.25</v>
      </c>
      <c r="I9" s="17">
        <f t="shared" si="0"/>
        <v>3179.25</v>
      </c>
    </row>
    <row r="10" spans="1:9" x14ac:dyDescent="0.25">
      <c r="A10" s="41"/>
      <c r="B10" s="38"/>
      <c r="C10" s="39"/>
      <c r="D10" s="39"/>
      <c r="E10" s="40"/>
      <c r="F10" s="40"/>
      <c r="G10" s="5" t="s">
        <v>139</v>
      </c>
      <c r="H10" s="16">
        <v>3484.8</v>
      </c>
      <c r="I10" s="17">
        <f t="shared" si="0"/>
        <v>3484.8</v>
      </c>
    </row>
    <row r="11" spans="1:9" x14ac:dyDescent="0.25">
      <c r="A11" s="41"/>
      <c r="B11" s="38"/>
      <c r="C11" s="39"/>
      <c r="D11" s="39"/>
      <c r="E11" s="40"/>
      <c r="F11" s="40"/>
      <c r="G11" s="5" t="s">
        <v>169</v>
      </c>
      <c r="H11" s="16">
        <v>3523.43</v>
      </c>
      <c r="I11" s="17">
        <f t="shared" si="0"/>
        <v>3523.43</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Normal="100" zoomScaleSheetLayoutView="100" workbookViewId="0">
      <selection activeCell="D27" sqref="D27"/>
    </sheetView>
  </sheetViews>
  <sheetFormatPr defaultRowHeight="15" x14ac:dyDescent="0.25"/>
  <cols>
    <col min="1" max="2" width="6.7109375" style="1" customWidth="1"/>
    <col min="3" max="3" width="42.28515625" style="4" customWidth="1"/>
    <col min="4" max="4" width="20.140625" style="1" customWidth="1"/>
    <col min="5" max="5" width="17.42578125" style="1" customWidth="1"/>
    <col min="6" max="6" width="23.85546875" style="1" customWidth="1"/>
    <col min="7" max="7" width="25" style="1" customWidth="1"/>
    <col min="8" max="16384" width="9.140625" style="1"/>
  </cols>
  <sheetData>
    <row r="1" spans="1:7" ht="15.75" x14ac:dyDescent="0.25">
      <c r="A1" s="42" t="s">
        <v>0</v>
      </c>
      <c r="B1" s="42"/>
      <c r="C1" s="42"/>
      <c r="D1" s="42"/>
      <c r="E1" s="42"/>
      <c r="F1" s="42"/>
      <c r="G1" s="42"/>
    </row>
    <row r="2" spans="1:7" x14ac:dyDescent="0.25">
      <c r="A2" s="6" t="s">
        <v>29</v>
      </c>
      <c r="B2" s="6" t="s">
        <v>1</v>
      </c>
      <c r="C2" s="6" t="s">
        <v>2</v>
      </c>
      <c r="D2" s="6" t="s">
        <v>3</v>
      </c>
      <c r="E2" s="6" t="s">
        <v>4</v>
      </c>
      <c r="F2" s="6" t="s">
        <v>5</v>
      </c>
      <c r="G2" s="6" t="s">
        <v>30</v>
      </c>
    </row>
    <row r="3" spans="1:7" ht="375" x14ac:dyDescent="0.25">
      <c r="A3" s="25">
        <v>1</v>
      </c>
      <c r="B3" s="25">
        <f>Item1!A3</f>
        <v>1</v>
      </c>
      <c r="C3" s="27" t="str">
        <f>Item1!B3</f>
        <v xml:space="preserve">Locação de veículo automotor durante dias úteis (segunda a sexta-feira),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v>
      </c>
      <c r="D3" s="25" t="str">
        <f>Item1!C3</f>
        <v>DIÁRIA</v>
      </c>
      <c r="E3" s="25">
        <f>Item1!D3</f>
        <v>2060</v>
      </c>
      <c r="F3" s="26">
        <f>Item1!E3</f>
        <v>562.5</v>
      </c>
      <c r="G3" s="26">
        <f>ROUND((E3*F3),2)</f>
        <v>1158750</v>
      </c>
    </row>
    <row r="4" spans="1:7" ht="360" x14ac:dyDescent="0.25">
      <c r="A4" s="25">
        <v>1</v>
      </c>
      <c r="B4" s="25">
        <f>Item2!A3</f>
        <v>2</v>
      </c>
      <c r="C4" s="27" t="str">
        <f>Item2!B3</f>
        <v xml:space="preserve">Locação de veículo automotor aos sábados,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v>
      </c>
      <c r="D4" s="25" t="str">
        <f>Item2!C3</f>
        <v>DIÁRIA</v>
      </c>
      <c r="E4" s="25">
        <f>Item2!D3</f>
        <v>404</v>
      </c>
      <c r="F4" s="26">
        <f>Item2!E3</f>
        <v>571.96</v>
      </c>
      <c r="G4" s="26">
        <f t="shared" ref="G4:G7" si="0">ROUND((E4*F4),2)</f>
        <v>231071.84</v>
      </c>
    </row>
    <row r="5" spans="1:7" ht="345" x14ac:dyDescent="0.25">
      <c r="A5" s="25">
        <v>1</v>
      </c>
      <c r="B5" s="25">
        <f>Item3!A3</f>
        <v>3</v>
      </c>
      <c r="C5" s="27" t="str">
        <f>Item3!B3</f>
        <v xml:space="preserve">Locação de veículo automotor aos domingos, com os respectivos motoristas (condutores) habilitados na categoria “B” ou superior.
- Veículo leve de passeio com capacidade mínima do porta malas de 300 litros;
- Fornecimento máximo de 101 veículos e mínimo de 01 veículo por período de locação;
- Capacidade mínima para 5 pessoas (incluso motorista) com 4 portas;
- Motor 1.0 ou de maior cilindrada;
- Quilometragem livre;
- Cor clara;
- Ano de fabricação: a partir de 2020;
- Com seguro total;
- Licenciados;
- Combustível do motor: gasolina ou flex (álcool e gasolina);
- Ar condicionado;
- Encosto do banco traseiro rebatível;
- Possuir todos os acessórios/equipamentos de segurança tidos como obrigatórios, como o cinto de segurança e outros necessários para o transporte de passageiros. </v>
      </c>
      <c r="D5" s="25" t="str">
        <f>Item3!C3</f>
        <v>DIÁRIA</v>
      </c>
      <c r="E5" s="25">
        <f>Item3!D3</f>
        <v>404</v>
      </c>
      <c r="F5" s="26">
        <f>Item3!E3</f>
        <v>848.2</v>
      </c>
      <c r="G5" s="26">
        <f t="shared" si="0"/>
        <v>342672.8</v>
      </c>
    </row>
    <row r="6" spans="1:7" ht="240" x14ac:dyDescent="0.25">
      <c r="A6" s="25" t="s">
        <v>194</v>
      </c>
      <c r="B6" s="25">
        <f>Item4!A3</f>
        <v>4</v>
      </c>
      <c r="C6" s="27" t="str">
        <f>Item4!B3</f>
        <v xml:space="preserve">Locação de veículo automotor tipo caminhão, com baú;
- Sem motorista;
- Fornecimento máximo de 05 veículos e mínimo de 01 veículo por período de locação;
- Quilometragem livre;
- Capacidade mínima para 03 pessoas (incluso motorista);
- Ano de fabricação: a partir de 2016;
- Com seguro total;
- Licenciados;
- Ar condicionado;
- Capacidade de carga mínima de 8 toneladas;
- Possuir todos os acessórios/equipamentos de segurança tidos como obrigatórios. 
</v>
      </c>
      <c r="D6" s="25" t="str">
        <f>Item4!C3</f>
        <v>DIÁRIA</v>
      </c>
      <c r="E6" s="25">
        <f>Item4!D3</f>
        <v>448</v>
      </c>
      <c r="F6" s="26">
        <f>Item4!E3</f>
        <v>1499</v>
      </c>
      <c r="G6" s="26">
        <f t="shared" si="0"/>
        <v>671552</v>
      </c>
    </row>
    <row r="7" spans="1:7" ht="225" x14ac:dyDescent="0.25">
      <c r="A7" s="25" t="s">
        <v>194</v>
      </c>
      <c r="B7" s="25">
        <f>Item5!A3</f>
        <v>5</v>
      </c>
      <c r="C7" s="27" t="str">
        <f>Item5!B3</f>
        <v>Locação de veículo automotor tipo Pickup 4x4;
- Sem motorista;
- Fornecimento máximo de 15 veículos e mínimo de 01 veículo por período de locação;
- Quilometragem livre;
- Ano de fabricação: a partir de 2020;
- Com seguro total;
- Licenciados;
- Ar condicionado;
- Possuir todos os acessórios/equipamentos de segurança tidos como obrigatórios.
- Cabine dupla, com capacidade para 5 passageiros, com direção hidráulica, cor clara, ar condicionado, tipo de combustível Óleo DIESEL S-10.</v>
      </c>
      <c r="D7" s="25" t="str">
        <f>Item5!C3</f>
        <v>DIÁRIA</v>
      </c>
      <c r="E7" s="25">
        <f>Item5!D3</f>
        <v>75</v>
      </c>
      <c r="F7" s="26">
        <f>Item5!E3</f>
        <v>538.5</v>
      </c>
      <c r="G7" s="26">
        <f t="shared" si="0"/>
        <v>40387.5</v>
      </c>
    </row>
    <row r="8" spans="1:7" x14ac:dyDescent="0.25">
      <c r="A8" s="28"/>
      <c r="B8" s="28"/>
      <c r="C8" s="29"/>
      <c r="D8" s="30"/>
      <c r="E8" s="30"/>
      <c r="F8" s="31"/>
      <c r="G8" s="31"/>
    </row>
    <row r="9" spans="1:7" ht="15.75" thickBot="1" x14ac:dyDescent="0.3"/>
    <row r="10" spans="1:7" ht="16.5" thickTop="1" thickBot="1" x14ac:dyDescent="0.3">
      <c r="D10" s="22"/>
      <c r="E10" s="23" t="s">
        <v>33</v>
      </c>
      <c r="F10" s="24">
        <f>SUM(G:G)</f>
        <v>2444434.14</v>
      </c>
    </row>
    <row r="11" spans="1:7" ht="15.75" thickTop="1" x14ac:dyDescent="0.25">
      <c r="F11" s="3"/>
    </row>
    <row r="12" spans="1:7" x14ac:dyDescent="0.25">
      <c r="D12" s="21" t="s">
        <v>32</v>
      </c>
      <c r="E12" s="13">
        <f>MAX(A:A)</f>
        <v>1</v>
      </c>
    </row>
    <row r="14" spans="1:7" x14ac:dyDescent="0.25">
      <c r="D14" s="18" t="s">
        <v>31</v>
      </c>
      <c r="E14" s="19">
        <v>1</v>
      </c>
      <c r="F14" s="20">
        <f>SUMIF(A:A,E14,G:G)</f>
        <v>1732494.6400000001</v>
      </c>
    </row>
    <row r="15" spans="1:7" x14ac:dyDescent="0.25">
      <c r="D15" s="18" t="s">
        <v>31</v>
      </c>
      <c r="E15" s="19">
        <v>2</v>
      </c>
      <c r="F15" s="20">
        <f>SUMIF(A:A,E15,G:G)</f>
        <v>0</v>
      </c>
    </row>
  </sheetData>
  <mergeCells count="1">
    <mergeCell ref="A1:G1"/>
  </mergeCells>
  <pageMargins left="0.51181102362204722" right="0.51181102362204722" top="1.2598425196850394" bottom="0.78740157480314965" header="0.31496062992125984" footer="0.31496062992125984"/>
  <pageSetup paperSize="9" scale="64"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0" sqref="H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41">
        <v>3</v>
      </c>
      <c r="B3" s="37" t="s">
        <v>180</v>
      </c>
      <c r="C3" s="39" t="s">
        <v>173</v>
      </c>
      <c r="D3" s="39">
        <v>404</v>
      </c>
      <c r="E3" s="40">
        <f>IF(C20&lt;=25%,D20,MIN(E20:F20))</f>
        <v>848.2</v>
      </c>
      <c r="F3" s="40">
        <f>MIN(H3:H17)</f>
        <v>693.64</v>
      </c>
      <c r="G3" s="32" t="s">
        <v>174</v>
      </c>
      <c r="H3" s="33">
        <v>1191.25</v>
      </c>
      <c r="I3" s="17">
        <f>IF(H3="","",(IF($C$20&lt;25%,"n/a",IF(H3&lt;=($D$20+$A$20),H3,"Descartado"))))</f>
        <v>1191.25</v>
      </c>
    </row>
    <row r="4" spans="1:9" x14ac:dyDescent="0.25">
      <c r="A4" s="41"/>
      <c r="B4" s="38"/>
      <c r="C4" s="39"/>
      <c r="D4" s="39"/>
      <c r="E4" s="40"/>
      <c r="F4" s="40"/>
      <c r="G4" s="32" t="s">
        <v>195</v>
      </c>
      <c r="H4" s="33">
        <v>806.73</v>
      </c>
      <c r="I4" s="17">
        <f t="shared" ref="I4:I17" si="0">IF(H4="","",(IF($C$20&lt;25%,"n/a",IF(H4&lt;=($D$20+$A$20),H4,"Descartado"))))</f>
        <v>806.73</v>
      </c>
    </row>
    <row r="5" spans="1:9" x14ac:dyDescent="0.25">
      <c r="A5" s="41"/>
      <c r="B5" s="38"/>
      <c r="C5" s="39"/>
      <c r="D5" s="39"/>
      <c r="E5" s="40"/>
      <c r="F5" s="40"/>
      <c r="G5" s="32" t="s">
        <v>196</v>
      </c>
      <c r="H5" s="33">
        <v>693.64</v>
      </c>
      <c r="I5" s="17">
        <f t="shared" si="0"/>
        <v>693.64</v>
      </c>
    </row>
    <row r="6" spans="1:9" x14ac:dyDescent="0.25">
      <c r="A6" s="41"/>
      <c r="B6" s="38"/>
      <c r="C6" s="39"/>
      <c r="D6" s="39"/>
      <c r="E6" s="40"/>
      <c r="F6" s="40"/>
      <c r="G6" s="32" t="s">
        <v>197</v>
      </c>
      <c r="H6" s="33">
        <v>791.65</v>
      </c>
      <c r="I6" s="17">
        <f t="shared" si="0"/>
        <v>791.65</v>
      </c>
    </row>
    <row r="7" spans="1:9" x14ac:dyDescent="0.25">
      <c r="A7" s="41"/>
      <c r="B7" s="38"/>
      <c r="C7" s="39"/>
      <c r="D7" s="39"/>
      <c r="E7" s="40"/>
      <c r="F7" s="40"/>
      <c r="G7" s="32" t="s">
        <v>198</v>
      </c>
      <c r="H7" s="33">
        <v>889.67</v>
      </c>
      <c r="I7" s="17">
        <f t="shared" si="0"/>
        <v>889.67</v>
      </c>
    </row>
    <row r="8" spans="1:9" x14ac:dyDescent="0.25">
      <c r="A8" s="41"/>
      <c r="B8" s="38"/>
      <c r="C8" s="39"/>
      <c r="D8" s="39"/>
      <c r="E8" s="40"/>
      <c r="F8" s="40"/>
      <c r="G8" s="32" t="s">
        <v>179</v>
      </c>
      <c r="H8" s="33">
        <v>2000</v>
      </c>
      <c r="I8" s="17" t="str">
        <f t="shared" si="0"/>
        <v>Descartado</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489.93632833937386</v>
      </c>
      <c r="B20" s="8">
        <f>COUNT(H3:H17)</f>
        <v>6</v>
      </c>
      <c r="C20" s="9">
        <f>IF(B20&lt;2,"n/a",(A20/D20))</f>
        <v>0.4612641488470417</v>
      </c>
      <c r="D20" s="10">
        <f>IFERROR(ROUND(AVERAGE(H3:H17),2),"")</f>
        <v>1062.1600000000001</v>
      </c>
      <c r="E20" s="15">
        <f>IFERROR(ROUND(IF(B20&lt;2,"n/a",(IF(C20&lt;=25%,"n/a",AVERAGE(I3:I17)))),2),"n/a")</f>
        <v>874.59</v>
      </c>
      <c r="F20" s="10">
        <f>IFERROR(ROUND(MEDIAN(H3:H17),2),"")</f>
        <v>848.2</v>
      </c>
      <c r="G20" s="11" t="str">
        <f>IFERROR(INDEX(G3:G17,MATCH(H20,H3:H17,0)),"")</f>
        <v>SIMPLE SERVIÇO E LOCAÇÃO LTDA</v>
      </c>
      <c r="H20" s="12">
        <f>F3</f>
        <v>693.64</v>
      </c>
    </row>
    <row r="22" spans="1:9" x14ac:dyDescent="0.25">
      <c r="G22" s="13" t="s">
        <v>20</v>
      </c>
      <c r="H22" s="14">
        <f>IF(C20&lt;=25%,D20,MIN(E20:F20))</f>
        <v>848.2</v>
      </c>
    </row>
    <row r="23" spans="1:9" x14ac:dyDescent="0.25">
      <c r="G23" s="13" t="s">
        <v>6</v>
      </c>
      <c r="H23" s="14">
        <f>ROUND(H22,2)*D3</f>
        <v>342672.80000000005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41">
        <v>4</v>
      </c>
      <c r="B3" s="37" t="s">
        <v>181</v>
      </c>
      <c r="C3" s="39" t="s">
        <v>173</v>
      </c>
      <c r="D3" s="39">
        <v>448</v>
      </c>
      <c r="E3" s="40">
        <f>IF(C20&lt;=25%,D20,MIN(E20:F20))</f>
        <v>1499</v>
      </c>
      <c r="F3" s="40">
        <f>MIN(H3:H17)</f>
        <v>1498</v>
      </c>
      <c r="G3" s="32" t="s">
        <v>183</v>
      </c>
      <c r="H3" s="33">
        <v>1498</v>
      </c>
      <c r="I3" s="17">
        <f>IF(H3="","",(IF($C$20&lt;25%,"n/a",IF(H3&lt;=($D$20+$A$20),H3,"Descartado"))))</f>
        <v>1498</v>
      </c>
    </row>
    <row r="4" spans="1:9" x14ac:dyDescent="0.25">
      <c r="A4" s="41"/>
      <c r="B4" s="38"/>
      <c r="C4" s="39"/>
      <c r="D4" s="39"/>
      <c r="E4" s="40"/>
      <c r="F4" s="40"/>
      <c r="G4" s="32" t="s">
        <v>184</v>
      </c>
      <c r="H4" s="33">
        <v>1500</v>
      </c>
      <c r="I4" s="17">
        <f t="shared" ref="I4:I17" si="0">IF(H4="","",(IF($C$20&lt;25%,"n/a",IF(H4&lt;=($D$20+$A$20),H4,"Descartado"))))</f>
        <v>1500</v>
      </c>
    </row>
    <row r="5" spans="1:9" x14ac:dyDescent="0.25">
      <c r="A5" s="41"/>
      <c r="B5" s="38"/>
      <c r="C5" s="39"/>
      <c r="D5" s="39"/>
      <c r="E5" s="40"/>
      <c r="F5" s="40"/>
      <c r="G5" s="32" t="s">
        <v>179</v>
      </c>
      <c r="H5" s="33">
        <v>8000</v>
      </c>
      <c r="I5" s="17" t="str">
        <f t="shared" si="0"/>
        <v>Descartado</v>
      </c>
    </row>
    <row r="6" spans="1:9" x14ac:dyDescent="0.25">
      <c r="A6" s="41"/>
      <c r="B6" s="38"/>
      <c r="C6" s="39"/>
      <c r="D6" s="39"/>
      <c r="E6" s="40"/>
      <c r="F6" s="40"/>
      <c r="G6" s="5"/>
      <c r="H6" s="16"/>
      <c r="I6" s="17" t="str">
        <f t="shared" si="0"/>
        <v/>
      </c>
    </row>
    <row r="7" spans="1:9" x14ac:dyDescent="0.25">
      <c r="A7" s="41"/>
      <c r="B7" s="38"/>
      <c r="C7" s="39"/>
      <c r="D7" s="39"/>
      <c r="E7" s="40"/>
      <c r="F7" s="40"/>
      <c r="G7" s="5"/>
      <c r="H7" s="16"/>
      <c r="I7" s="17" t="str">
        <f t="shared" si="0"/>
        <v/>
      </c>
    </row>
    <row r="8" spans="1:9" x14ac:dyDescent="0.25">
      <c r="A8" s="41"/>
      <c r="B8" s="38"/>
      <c r="C8" s="39"/>
      <c r="D8" s="39"/>
      <c r="E8" s="40"/>
      <c r="F8" s="40"/>
      <c r="G8" s="5"/>
      <c r="H8" s="16"/>
      <c r="I8" s="17" t="str">
        <f t="shared" si="0"/>
        <v/>
      </c>
    </row>
    <row r="9" spans="1:9" x14ac:dyDescent="0.25">
      <c r="A9" s="41"/>
      <c r="B9" s="38"/>
      <c r="C9" s="39"/>
      <c r="D9" s="39"/>
      <c r="E9" s="40"/>
      <c r="F9" s="40"/>
      <c r="G9" s="5"/>
      <c r="H9" s="16"/>
      <c r="I9" s="17" t="str">
        <f t="shared" si="0"/>
        <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3753.3542332159377</v>
      </c>
      <c r="B20" s="8">
        <f>COUNT(H3:H17)</f>
        <v>3</v>
      </c>
      <c r="C20" s="9">
        <f>IF(B20&lt;2,"n/a",(A20/D20))</f>
        <v>1.0238282141887447</v>
      </c>
      <c r="D20" s="10">
        <f>IFERROR(ROUND(AVERAGE(H3:H17),2),"")</f>
        <v>3666</v>
      </c>
      <c r="E20" s="15">
        <f>IFERROR(ROUND(IF(B20&lt;2,"n/a",(IF(C20&lt;=25%,"n/a",AVERAGE(I3:I17)))),2),"n/a")</f>
        <v>1499</v>
      </c>
      <c r="F20" s="10">
        <f>IFERROR(ROUND(MEDIAN(H3:H17),2),"")</f>
        <v>1500</v>
      </c>
      <c r="G20" s="11" t="str">
        <f>IFERROR(INDEX(G3:G17,MATCH(H20,H3:H17,0)),"")</f>
        <v>TERRA DOURADA LOCAÇÕES LTDA</v>
      </c>
      <c r="H20" s="12">
        <f>F3</f>
        <v>1498</v>
      </c>
    </row>
    <row r="22" spans="1:9" x14ac:dyDescent="0.25">
      <c r="G22" s="13" t="s">
        <v>20</v>
      </c>
      <c r="H22" s="14">
        <f>IF(C20&lt;=25%,D20,MIN(E20:F20))</f>
        <v>1499</v>
      </c>
    </row>
    <row r="23" spans="1:9" x14ac:dyDescent="0.25">
      <c r="G23" s="13" t="s">
        <v>6</v>
      </c>
      <c r="H23" s="14">
        <f>ROUND(H22,2)*D3</f>
        <v>671552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I20" sqref="I2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41">
        <v>5</v>
      </c>
      <c r="B3" s="37" t="s">
        <v>182</v>
      </c>
      <c r="C3" s="39" t="s">
        <v>173</v>
      </c>
      <c r="D3" s="39">
        <v>75</v>
      </c>
      <c r="E3" s="40">
        <f>IF(C20&lt;=25%,D20,MIN(E20:F20))</f>
        <v>538.5</v>
      </c>
      <c r="F3" s="40">
        <f>MIN(H3:H17)</f>
        <v>466</v>
      </c>
      <c r="G3" s="32" t="s">
        <v>185</v>
      </c>
      <c r="H3" s="33">
        <v>466</v>
      </c>
      <c r="I3" s="17">
        <f>IF(H3="","",(IF($C$20&lt;25%,"n/a",IF(H3&lt;=($D$20+$A$20),H3,"Descartado"))))</f>
        <v>466</v>
      </c>
    </row>
    <row r="4" spans="1:9" x14ac:dyDescent="0.25">
      <c r="A4" s="41"/>
      <c r="B4" s="38"/>
      <c r="C4" s="39"/>
      <c r="D4" s="39"/>
      <c r="E4" s="40"/>
      <c r="F4" s="40"/>
      <c r="G4" s="32" t="s">
        <v>186</v>
      </c>
      <c r="H4" s="33">
        <v>900</v>
      </c>
      <c r="I4" s="17">
        <f t="shared" ref="I4:I17" si="0">IF(H4="","",(IF($C$20&lt;25%,"n/a",IF(H4&lt;=($D$20+$A$20),H4,"Descartado"))))</f>
        <v>900</v>
      </c>
    </row>
    <row r="5" spans="1:9" x14ac:dyDescent="0.25">
      <c r="A5" s="41"/>
      <c r="B5" s="38"/>
      <c r="C5" s="39"/>
      <c r="D5" s="39"/>
      <c r="E5" s="40"/>
      <c r="F5" s="40"/>
      <c r="G5" s="32" t="s">
        <v>187</v>
      </c>
      <c r="H5" s="33">
        <v>540</v>
      </c>
      <c r="I5" s="17">
        <f t="shared" si="0"/>
        <v>540</v>
      </c>
    </row>
    <row r="6" spans="1:9" x14ac:dyDescent="0.25">
      <c r="A6" s="41"/>
      <c r="B6" s="38"/>
      <c r="C6" s="39"/>
      <c r="D6" s="39"/>
      <c r="E6" s="40"/>
      <c r="F6" s="40"/>
      <c r="G6" s="32" t="s">
        <v>188</v>
      </c>
      <c r="H6" s="33">
        <v>499</v>
      </c>
      <c r="I6" s="17">
        <f t="shared" si="0"/>
        <v>499</v>
      </c>
    </row>
    <row r="7" spans="1:9" x14ac:dyDescent="0.25">
      <c r="A7" s="41"/>
      <c r="B7" s="38"/>
      <c r="C7" s="39"/>
      <c r="D7" s="39"/>
      <c r="E7" s="40"/>
      <c r="F7" s="40"/>
      <c r="G7" s="32" t="s">
        <v>189</v>
      </c>
      <c r="H7" s="33">
        <v>541</v>
      </c>
      <c r="I7" s="17">
        <f t="shared" si="0"/>
        <v>541</v>
      </c>
    </row>
    <row r="8" spans="1:9" x14ac:dyDescent="0.25">
      <c r="A8" s="41"/>
      <c r="B8" s="38"/>
      <c r="C8" s="39"/>
      <c r="D8" s="39"/>
      <c r="E8" s="40"/>
      <c r="F8" s="40"/>
      <c r="G8" s="32" t="s">
        <v>184</v>
      </c>
      <c r="H8" s="33">
        <v>542.66999999999996</v>
      </c>
      <c r="I8" s="17">
        <f t="shared" si="0"/>
        <v>542.66999999999996</v>
      </c>
    </row>
    <row r="9" spans="1:9" x14ac:dyDescent="0.25">
      <c r="A9" s="41"/>
      <c r="B9" s="38"/>
      <c r="C9" s="39"/>
      <c r="D9" s="39"/>
      <c r="E9" s="40"/>
      <c r="F9" s="40"/>
      <c r="G9" s="32" t="s">
        <v>190</v>
      </c>
      <c r="H9" s="33">
        <v>713.53</v>
      </c>
      <c r="I9" s="17">
        <f t="shared" si="0"/>
        <v>713.53</v>
      </c>
    </row>
    <row r="10" spans="1:9" x14ac:dyDescent="0.25">
      <c r="A10" s="41"/>
      <c r="B10" s="38"/>
      <c r="C10" s="39"/>
      <c r="D10" s="39"/>
      <c r="E10" s="40"/>
      <c r="F10" s="40"/>
      <c r="G10" s="32" t="s">
        <v>191</v>
      </c>
      <c r="H10" s="33">
        <v>808.16</v>
      </c>
      <c r="I10" s="17">
        <f t="shared" si="0"/>
        <v>808.16</v>
      </c>
    </row>
    <row r="11" spans="1:9" x14ac:dyDescent="0.25">
      <c r="A11" s="41"/>
      <c r="B11" s="38"/>
      <c r="C11" s="39"/>
      <c r="D11" s="39"/>
      <c r="E11" s="40"/>
      <c r="F11" s="40"/>
      <c r="G11" s="32" t="s">
        <v>174</v>
      </c>
      <c r="H11" s="33">
        <v>525</v>
      </c>
      <c r="I11" s="17">
        <f t="shared" si="0"/>
        <v>525</v>
      </c>
    </row>
    <row r="12" spans="1:9" x14ac:dyDescent="0.25">
      <c r="A12" s="41"/>
      <c r="B12" s="38"/>
      <c r="C12" s="39"/>
      <c r="D12" s="39"/>
      <c r="E12" s="40"/>
      <c r="F12" s="40"/>
      <c r="G12" s="32" t="s">
        <v>192</v>
      </c>
      <c r="H12" s="33">
        <v>529</v>
      </c>
      <c r="I12" s="17">
        <f t="shared" si="0"/>
        <v>529</v>
      </c>
    </row>
    <row r="13" spans="1:9" x14ac:dyDescent="0.25">
      <c r="A13" s="41"/>
      <c r="B13" s="38"/>
      <c r="C13" s="39"/>
      <c r="D13" s="39"/>
      <c r="E13" s="40"/>
      <c r="F13" s="40"/>
      <c r="G13" s="32" t="s">
        <v>176</v>
      </c>
      <c r="H13" s="33">
        <v>529</v>
      </c>
      <c r="I13" s="17">
        <f t="shared" si="0"/>
        <v>529</v>
      </c>
    </row>
    <row r="14" spans="1:9" x14ac:dyDescent="0.25">
      <c r="A14" s="41"/>
      <c r="B14" s="38"/>
      <c r="C14" s="39"/>
      <c r="D14" s="39"/>
      <c r="E14" s="40"/>
      <c r="F14" s="40"/>
      <c r="G14" s="32" t="s">
        <v>175</v>
      </c>
      <c r="H14" s="33">
        <v>537</v>
      </c>
      <c r="I14" s="17">
        <f t="shared" si="0"/>
        <v>537</v>
      </c>
    </row>
    <row r="15" spans="1:9" x14ac:dyDescent="0.25">
      <c r="A15" s="41"/>
      <c r="B15" s="38"/>
      <c r="C15" s="39"/>
      <c r="D15" s="39"/>
      <c r="E15" s="40"/>
      <c r="F15" s="40"/>
      <c r="G15" s="32" t="s">
        <v>193</v>
      </c>
      <c r="H15" s="33">
        <v>528</v>
      </c>
      <c r="I15" s="17">
        <f t="shared" si="0"/>
        <v>528</v>
      </c>
    </row>
    <row r="16" spans="1:9" x14ac:dyDescent="0.25">
      <c r="A16" s="41"/>
      <c r="B16" s="38"/>
      <c r="C16" s="39"/>
      <c r="D16" s="39"/>
      <c r="E16" s="40"/>
      <c r="F16" s="40"/>
      <c r="G16" s="32" t="s">
        <v>179</v>
      </c>
      <c r="H16" s="33">
        <v>2500</v>
      </c>
      <c r="I16" s="17" t="str">
        <f t="shared" si="0"/>
        <v>Descartado</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526.14412936773488</v>
      </c>
      <c r="B20" s="8">
        <f>COUNT(H3:H17)</f>
        <v>14</v>
      </c>
      <c r="C20" s="9">
        <f>IF(B20&lt;2,"n/a",(A20/D20))</f>
        <v>0.72511594455310757</v>
      </c>
      <c r="D20" s="10">
        <f>IFERROR(ROUND(AVERAGE(H3:H17),2),"")</f>
        <v>725.6</v>
      </c>
      <c r="E20" s="15">
        <f>IFERROR(ROUND(IF(B20&lt;2,"n/a",(IF(C20&lt;=25%,"n/a",AVERAGE(I3:I17)))),2),"n/a")</f>
        <v>589.1</v>
      </c>
      <c r="F20" s="10">
        <f>IFERROR(ROUND(MEDIAN(H3:H17),2),"")</f>
        <v>538.5</v>
      </c>
      <c r="G20" s="11" t="str">
        <f>IFERROR(INDEX(G3:G17,MATCH(H20,H3:H17,0)),"")</f>
        <v>PORTENTO CONSTRUCOES LTDA</v>
      </c>
      <c r="H20" s="12">
        <f>F3</f>
        <v>466</v>
      </c>
    </row>
    <row r="22" spans="1:9" x14ac:dyDescent="0.25">
      <c r="G22" s="13" t="s">
        <v>20</v>
      </c>
      <c r="H22" s="14">
        <f>IF(C20&lt;=25%,D20,MIN(E20:F20))</f>
        <v>538.5</v>
      </c>
    </row>
    <row r="23" spans="1:9" x14ac:dyDescent="0.25">
      <c r="G23" s="13" t="s">
        <v>6</v>
      </c>
      <c r="H23" s="14">
        <f>ROUND(H22,2)*D3</f>
        <v>40387.5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8</v>
      </c>
      <c r="B3" s="37" t="s">
        <v>34</v>
      </c>
      <c r="C3" s="39" t="s">
        <v>7</v>
      </c>
      <c r="D3" s="39">
        <v>1</v>
      </c>
      <c r="E3" s="40">
        <f>IF(C20&lt;=25%,D20,MIN(E20:F20))</f>
        <v>1797.62</v>
      </c>
      <c r="F3" s="40">
        <f>MIN(H3:H17)</f>
        <v>514</v>
      </c>
      <c r="G3" s="5" t="s">
        <v>58</v>
      </c>
      <c r="H3" s="16">
        <v>1463.54</v>
      </c>
      <c r="I3" s="17">
        <f>IF(H3="","",(IF($C$20&lt;25%,"n/a",IF(H3&lt;=($D$20+$A$20),H3,"Descartado"))))</f>
        <v>1463.54</v>
      </c>
    </row>
    <row r="4" spans="1:9" x14ac:dyDescent="0.25">
      <c r="A4" s="41"/>
      <c r="B4" s="38"/>
      <c r="C4" s="39"/>
      <c r="D4" s="39"/>
      <c r="E4" s="40"/>
      <c r="F4" s="40"/>
      <c r="G4" s="5" t="s">
        <v>59</v>
      </c>
      <c r="H4" s="16">
        <v>514</v>
      </c>
      <c r="I4" s="17">
        <f t="shared" ref="I4:I17" si="0">IF(H4="","",(IF($C$20&lt;25%,"n/a",IF(H4&lt;=($D$20+$A$20),H4,"Descartado"))))</f>
        <v>514</v>
      </c>
    </row>
    <row r="5" spans="1:9" x14ac:dyDescent="0.25">
      <c r="A5" s="41"/>
      <c r="B5" s="38"/>
      <c r="C5" s="39"/>
      <c r="D5" s="39"/>
      <c r="E5" s="40"/>
      <c r="F5" s="40"/>
      <c r="G5" s="5" t="s">
        <v>60</v>
      </c>
      <c r="H5" s="16">
        <v>2565.66</v>
      </c>
      <c r="I5" s="17">
        <f t="shared" si="0"/>
        <v>2565.66</v>
      </c>
    </row>
    <row r="6" spans="1:9" x14ac:dyDescent="0.25">
      <c r="A6" s="41"/>
      <c r="B6" s="38"/>
      <c r="C6" s="39"/>
      <c r="D6" s="39"/>
      <c r="E6" s="40"/>
      <c r="F6" s="40"/>
      <c r="G6" s="5" t="s">
        <v>61</v>
      </c>
      <c r="H6" s="16">
        <v>790</v>
      </c>
      <c r="I6" s="17">
        <f t="shared" si="0"/>
        <v>790</v>
      </c>
    </row>
    <row r="7" spans="1:9" x14ac:dyDescent="0.25">
      <c r="A7" s="41"/>
      <c r="B7" s="38"/>
      <c r="C7" s="39"/>
      <c r="D7" s="39"/>
      <c r="E7" s="40"/>
      <c r="F7" s="40"/>
      <c r="G7" s="5" t="s">
        <v>62</v>
      </c>
      <c r="H7" s="16">
        <v>4858</v>
      </c>
      <c r="I7" s="17" t="str">
        <f t="shared" si="0"/>
        <v>Descartado</v>
      </c>
    </row>
    <row r="8" spans="1:9" x14ac:dyDescent="0.25">
      <c r="A8" s="41"/>
      <c r="B8" s="38"/>
      <c r="C8" s="39"/>
      <c r="D8" s="39"/>
      <c r="E8" s="40"/>
      <c r="F8" s="40"/>
      <c r="G8" s="5" t="s">
        <v>63</v>
      </c>
      <c r="H8" s="16">
        <v>4932</v>
      </c>
      <c r="I8" s="17" t="str">
        <f t="shared" si="0"/>
        <v>Descartado</v>
      </c>
    </row>
    <row r="9" spans="1:9" x14ac:dyDescent="0.25">
      <c r="A9" s="41"/>
      <c r="B9" s="38"/>
      <c r="C9" s="39"/>
      <c r="D9" s="39"/>
      <c r="E9" s="40"/>
      <c r="F9" s="40"/>
      <c r="G9" s="5" t="s">
        <v>64</v>
      </c>
      <c r="H9" s="16">
        <v>1970</v>
      </c>
      <c r="I9" s="17">
        <f t="shared" si="0"/>
        <v>1970</v>
      </c>
    </row>
    <row r="10" spans="1:9" x14ac:dyDescent="0.25">
      <c r="A10" s="41"/>
      <c r="B10" s="38"/>
      <c r="C10" s="39"/>
      <c r="D10" s="39"/>
      <c r="E10" s="40"/>
      <c r="F10" s="40"/>
      <c r="G10" s="5" t="s">
        <v>65</v>
      </c>
      <c r="H10" s="16">
        <v>3137</v>
      </c>
      <c r="I10" s="17">
        <f t="shared" si="0"/>
        <v>3137</v>
      </c>
    </row>
    <row r="11" spans="1:9" x14ac:dyDescent="0.25">
      <c r="A11" s="41"/>
      <c r="B11" s="38"/>
      <c r="C11" s="39"/>
      <c r="D11" s="39"/>
      <c r="E11" s="40"/>
      <c r="F11" s="40"/>
      <c r="G11" s="5" t="s">
        <v>66</v>
      </c>
      <c r="H11" s="16">
        <v>1990</v>
      </c>
      <c r="I11" s="17">
        <f t="shared" si="0"/>
        <v>1990</v>
      </c>
    </row>
    <row r="12" spans="1:9" x14ac:dyDescent="0.25">
      <c r="A12" s="41"/>
      <c r="B12" s="38"/>
      <c r="C12" s="39"/>
      <c r="D12" s="39"/>
      <c r="E12" s="40"/>
      <c r="F12" s="40"/>
      <c r="G12" s="5" t="s">
        <v>139</v>
      </c>
      <c r="H12" s="16">
        <v>1950.72</v>
      </c>
      <c r="I12" s="17">
        <f t="shared" si="0"/>
        <v>1950.72</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9</v>
      </c>
      <c r="B3" s="37" t="s">
        <v>35</v>
      </c>
      <c r="C3" s="39" t="s">
        <v>7</v>
      </c>
      <c r="D3" s="39">
        <v>4</v>
      </c>
      <c r="E3" s="40">
        <f>IF(C20&lt;=25%,D20,MIN(E20:F20))</f>
        <v>684.5</v>
      </c>
      <c r="F3" s="40">
        <f>MIN(H3:H17)</f>
        <v>110</v>
      </c>
      <c r="G3" s="5" t="s">
        <v>67</v>
      </c>
      <c r="H3" s="16">
        <v>699</v>
      </c>
      <c r="I3" s="17">
        <f>IF(H3="","",(IF($C$20&lt;25%,"n/a",IF(H3&lt;=($D$20+$A$20),H3,"Descartado"))))</f>
        <v>699</v>
      </c>
    </row>
    <row r="4" spans="1:9" x14ac:dyDescent="0.25">
      <c r="A4" s="41"/>
      <c r="B4" s="38"/>
      <c r="C4" s="39"/>
      <c r="D4" s="39"/>
      <c r="E4" s="40"/>
      <c r="F4" s="40"/>
      <c r="G4" s="5" t="s">
        <v>68</v>
      </c>
      <c r="H4" s="16">
        <v>238.76</v>
      </c>
      <c r="I4" s="17">
        <f t="shared" ref="I4:I17" si="0">IF(H4="","",(IF($C$20&lt;25%,"n/a",IF(H4&lt;=($D$20+$A$20),H4,"Descartado"))))</f>
        <v>238.76</v>
      </c>
    </row>
    <row r="5" spans="1:9" x14ac:dyDescent="0.25">
      <c r="A5" s="41"/>
      <c r="B5" s="38"/>
      <c r="C5" s="39"/>
      <c r="D5" s="39"/>
      <c r="E5" s="40"/>
      <c r="F5" s="40"/>
      <c r="G5" s="5" t="s">
        <v>69</v>
      </c>
      <c r="H5" s="16">
        <v>595</v>
      </c>
      <c r="I5" s="17">
        <f t="shared" si="0"/>
        <v>595</v>
      </c>
    </row>
    <row r="6" spans="1:9" x14ac:dyDescent="0.25">
      <c r="A6" s="41"/>
      <c r="B6" s="38"/>
      <c r="C6" s="39"/>
      <c r="D6" s="39"/>
      <c r="E6" s="40"/>
      <c r="F6" s="40"/>
      <c r="G6" s="5" t="s">
        <v>70</v>
      </c>
      <c r="H6" s="16">
        <v>110</v>
      </c>
      <c r="I6" s="17">
        <f t="shared" si="0"/>
        <v>110</v>
      </c>
    </row>
    <row r="7" spans="1:9" x14ac:dyDescent="0.25">
      <c r="A7" s="41"/>
      <c r="B7" s="38"/>
      <c r="C7" s="39"/>
      <c r="D7" s="39"/>
      <c r="E7" s="40"/>
      <c r="F7" s="40"/>
      <c r="G7" s="5" t="s">
        <v>71</v>
      </c>
      <c r="H7" s="16">
        <v>1064.26</v>
      </c>
      <c r="I7" s="17">
        <f t="shared" si="0"/>
        <v>1064.26</v>
      </c>
    </row>
    <row r="8" spans="1:9" x14ac:dyDescent="0.25">
      <c r="A8" s="41"/>
      <c r="B8" s="38"/>
      <c r="C8" s="39"/>
      <c r="D8" s="39"/>
      <c r="E8" s="40"/>
      <c r="F8" s="40"/>
      <c r="G8" s="5" t="s">
        <v>140</v>
      </c>
      <c r="H8" s="16">
        <v>1400</v>
      </c>
      <c r="I8" s="17">
        <f t="shared" si="0"/>
        <v>1400</v>
      </c>
    </row>
    <row r="9" spans="1:9" x14ac:dyDescent="0.25">
      <c r="A9" s="41"/>
      <c r="B9" s="38"/>
      <c r="C9" s="39"/>
      <c r="D9" s="39"/>
      <c r="E9" s="40"/>
      <c r="F9" s="40"/>
      <c r="G9" s="5" t="s">
        <v>141</v>
      </c>
      <c r="H9" s="16">
        <v>5751</v>
      </c>
      <c r="I9" s="17" t="str">
        <f t="shared" si="0"/>
        <v>Descartado</v>
      </c>
    </row>
    <row r="10" spans="1:9" x14ac:dyDescent="0.25">
      <c r="A10" s="41"/>
      <c r="B10" s="38"/>
      <c r="C10" s="39"/>
      <c r="D10" s="39"/>
      <c r="E10" s="40"/>
      <c r="F10" s="40"/>
      <c r="G10" s="5"/>
      <c r="H10" s="16"/>
      <c r="I10" s="17" t="str">
        <f t="shared" si="0"/>
        <v/>
      </c>
    </row>
    <row r="11" spans="1:9" x14ac:dyDescent="0.25">
      <c r="A11" s="41"/>
      <c r="B11" s="38"/>
      <c r="C11" s="39"/>
      <c r="D11" s="39"/>
      <c r="E11" s="40"/>
      <c r="F11" s="40"/>
      <c r="G11" s="5"/>
      <c r="H11" s="16"/>
      <c r="I11" s="17" t="str">
        <f t="shared" si="0"/>
        <v/>
      </c>
    </row>
    <row r="12" spans="1:9" x14ac:dyDescent="0.25">
      <c r="A12" s="41"/>
      <c r="B12" s="38"/>
      <c r="C12" s="39"/>
      <c r="D12" s="39"/>
      <c r="E12" s="40"/>
      <c r="F12" s="40"/>
      <c r="G12" s="5"/>
      <c r="H12" s="16"/>
      <c r="I12" s="17" t="str">
        <f t="shared" si="0"/>
        <v/>
      </c>
    </row>
    <row r="13" spans="1:9" x14ac:dyDescent="0.25">
      <c r="A13" s="41"/>
      <c r="B13" s="38"/>
      <c r="C13" s="39"/>
      <c r="D13" s="39"/>
      <c r="E13" s="40"/>
      <c r="F13" s="40"/>
      <c r="G13" s="5"/>
      <c r="H13" s="16"/>
      <c r="I13" s="17" t="str">
        <f t="shared" si="0"/>
        <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10</v>
      </c>
      <c r="B3" s="37" t="s">
        <v>36</v>
      </c>
      <c r="C3" s="39" t="s">
        <v>7</v>
      </c>
      <c r="D3" s="39">
        <v>4</v>
      </c>
      <c r="E3" s="40">
        <f>IF(C20&lt;=25%,D20,MIN(E20:F20))</f>
        <v>96.78</v>
      </c>
      <c r="F3" s="40">
        <f>MIN(H3:H17)</f>
        <v>40</v>
      </c>
      <c r="G3" s="5" t="s">
        <v>72</v>
      </c>
      <c r="H3" s="16">
        <v>98</v>
      </c>
      <c r="I3" s="17">
        <f>IF(H3="","",(IF($C$20&lt;25%,"n/a",IF(H3&lt;=($D$20+$A$20),H3,"Descartado"))))</f>
        <v>98</v>
      </c>
    </row>
    <row r="4" spans="1:9" x14ac:dyDescent="0.25">
      <c r="A4" s="41"/>
      <c r="B4" s="38"/>
      <c r="C4" s="39"/>
      <c r="D4" s="39"/>
      <c r="E4" s="40"/>
      <c r="F4" s="40"/>
      <c r="G4" s="5" t="s">
        <v>73</v>
      </c>
      <c r="H4" s="16">
        <v>134.55000000000001</v>
      </c>
      <c r="I4" s="17">
        <f t="shared" ref="I4:I17" si="0">IF(H4="","",(IF($C$20&lt;25%,"n/a",IF(H4&lt;=($D$20+$A$20),H4,"Descartado"))))</f>
        <v>134.55000000000001</v>
      </c>
    </row>
    <row r="5" spans="1:9" x14ac:dyDescent="0.25">
      <c r="A5" s="41"/>
      <c r="B5" s="38"/>
      <c r="C5" s="39"/>
      <c r="D5" s="39"/>
      <c r="E5" s="40"/>
      <c r="F5" s="40"/>
      <c r="G5" s="5" t="s">
        <v>74</v>
      </c>
      <c r="H5" s="16">
        <v>59.77</v>
      </c>
      <c r="I5" s="17">
        <f t="shared" si="0"/>
        <v>59.77</v>
      </c>
    </row>
    <row r="6" spans="1:9" x14ac:dyDescent="0.25">
      <c r="A6" s="41"/>
      <c r="B6" s="38"/>
      <c r="C6" s="39"/>
      <c r="D6" s="39"/>
      <c r="E6" s="40"/>
      <c r="F6" s="40"/>
      <c r="G6" s="5" t="s">
        <v>75</v>
      </c>
      <c r="H6" s="16">
        <v>167</v>
      </c>
      <c r="I6" s="17">
        <f t="shared" si="0"/>
        <v>167</v>
      </c>
    </row>
    <row r="7" spans="1:9" x14ac:dyDescent="0.25">
      <c r="A7" s="41"/>
      <c r="B7" s="38"/>
      <c r="C7" s="39"/>
      <c r="D7" s="39"/>
      <c r="E7" s="40"/>
      <c r="F7" s="40"/>
      <c r="G7" s="5" t="s">
        <v>76</v>
      </c>
      <c r="H7" s="16">
        <v>60</v>
      </c>
      <c r="I7" s="17">
        <f t="shared" si="0"/>
        <v>60</v>
      </c>
    </row>
    <row r="8" spans="1:9" x14ac:dyDescent="0.25">
      <c r="A8" s="41"/>
      <c r="B8" s="38"/>
      <c r="C8" s="39"/>
      <c r="D8" s="39"/>
      <c r="E8" s="40"/>
      <c r="F8" s="40"/>
      <c r="G8" s="5" t="s">
        <v>77</v>
      </c>
      <c r="H8" s="16">
        <v>50</v>
      </c>
      <c r="I8" s="17">
        <f t="shared" si="0"/>
        <v>50</v>
      </c>
    </row>
    <row r="9" spans="1:9" x14ac:dyDescent="0.25">
      <c r="A9" s="41"/>
      <c r="B9" s="38"/>
      <c r="C9" s="39"/>
      <c r="D9" s="39"/>
      <c r="E9" s="40"/>
      <c r="F9" s="40"/>
      <c r="G9" s="5" t="s">
        <v>78</v>
      </c>
      <c r="H9" s="16">
        <v>40</v>
      </c>
      <c r="I9" s="17">
        <f t="shared" si="0"/>
        <v>40</v>
      </c>
    </row>
    <row r="10" spans="1:9" x14ac:dyDescent="0.25">
      <c r="A10" s="41"/>
      <c r="B10" s="38"/>
      <c r="C10" s="39"/>
      <c r="D10" s="39"/>
      <c r="E10" s="40"/>
      <c r="F10" s="40"/>
      <c r="G10" s="5" t="s">
        <v>79</v>
      </c>
      <c r="H10" s="16">
        <v>198.99</v>
      </c>
      <c r="I10" s="17" t="str">
        <f t="shared" si="0"/>
        <v>Descartado</v>
      </c>
    </row>
    <row r="11" spans="1:9" x14ac:dyDescent="0.25">
      <c r="A11" s="41"/>
      <c r="B11" s="38"/>
      <c r="C11" s="39"/>
      <c r="D11" s="39"/>
      <c r="E11" s="40"/>
      <c r="F11" s="40"/>
      <c r="G11" s="5" t="s">
        <v>80</v>
      </c>
      <c r="H11" s="16">
        <v>200</v>
      </c>
      <c r="I11" s="17" t="str">
        <f t="shared" si="0"/>
        <v>Descartado</v>
      </c>
    </row>
    <row r="12" spans="1:9" x14ac:dyDescent="0.25">
      <c r="A12" s="41"/>
      <c r="B12" s="38"/>
      <c r="C12" s="39"/>
      <c r="D12" s="39"/>
      <c r="E12" s="40"/>
      <c r="F12" s="40"/>
      <c r="G12" s="5" t="s">
        <v>142</v>
      </c>
      <c r="H12" s="16">
        <v>199</v>
      </c>
      <c r="I12" s="17" t="str">
        <f t="shared" si="0"/>
        <v>Descartado</v>
      </c>
    </row>
    <row r="13" spans="1:9" x14ac:dyDescent="0.25">
      <c r="A13" s="41"/>
      <c r="B13" s="38"/>
      <c r="C13" s="39"/>
      <c r="D13" s="39"/>
      <c r="E13" s="40"/>
      <c r="F13" s="40"/>
      <c r="G13" s="5" t="s">
        <v>143</v>
      </c>
      <c r="H13" s="16">
        <v>164.9</v>
      </c>
      <c r="I13" s="17">
        <f t="shared" si="0"/>
        <v>164.9</v>
      </c>
    </row>
    <row r="14" spans="1:9" x14ac:dyDescent="0.25">
      <c r="A14" s="41"/>
      <c r="B14" s="38"/>
      <c r="C14" s="39"/>
      <c r="D14" s="39"/>
      <c r="E14" s="40"/>
      <c r="F14" s="40"/>
      <c r="G14" s="5"/>
      <c r="H14" s="16"/>
      <c r="I14" s="17" t="str">
        <f t="shared" si="0"/>
        <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1">
        <v>11</v>
      </c>
      <c r="B3" s="37" t="s">
        <v>37</v>
      </c>
      <c r="C3" s="39" t="s">
        <v>7</v>
      </c>
      <c r="D3" s="39">
        <v>2</v>
      </c>
      <c r="E3" s="40">
        <f>IF(C20&lt;=25%,D20,MIN(E20:F20))</f>
        <v>317.42</v>
      </c>
      <c r="F3" s="40">
        <f>MIN(H3:H17)</f>
        <v>143.76</v>
      </c>
      <c r="G3" s="5" t="s">
        <v>54</v>
      </c>
      <c r="H3" s="16">
        <v>308.31</v>
      </c>
      <c r="I3" s="17">
        <f>IF(H3="","",(IF($C$20&lt;25%,"n/a",IF(H3&lt;=($D$20+$A$20),H3,"Descartado"))))</f>
        <v>308.31</v>
      </c>
    </row>
    <row r="4" spans="1:9" x14ac:dyDescent="0.25">
      <c r="A4" s="41"/>
      <c r="B4" s="38"/>
      <c r="C4" s="39"/>
      <c r="D4" s="39"/>
      <c r="E4" s="40"/>
      <c r="F4" s="40"/>
      <c r="G4" s="5" t="s">
        <v>81</v>
      </c>
      <c r="H4" s="16">
        <v>283</v>
      </c>
      <c r="I4" s="17">
        <f t="shared" ref="I4:I17" si="0">IF(H4="","",(IF($C$20&lt;25%,"n/a",IF(H4&lt;=($D$20+$A$20),H4,"Descartado"))))</f>
        <v>283</v>
      </c>
    </row>
    <row r="5" spans="1:9" x14ac:dyDescent="0.25">
      <c r="A5" s="41"/>
      <c r="B5" s="38"/>
      <c r="C5" s="39"/>
      <c r="D5" s="39"/>
      <c r="E5" s="40"/>
      <c r="F5" s="40"/>
      <c r="G5" s="5" t="s">
        <v>82</v>
      </c>
      <c r="H5" s="16">
        <v>896</v>
      </c>
      <c r="I5" s="17" t="str">
        <f t="shared" si="0"/>
        <v>Descartado</v>
      </c>
    </row>
    <row r="6" spans="1:9" x14ac:dyDescent="0.25">
      <c r="A6" s="41"/>
      <c r="B6" s="38"/>
      <c r="C6" s="39"/>
      <c r="D6" s="39"/>
      <c r="E6" s="40"/>
      <c r="F6" s="40"/>
      <c r="G6" s="5" t="s">
        <v>55</v>
      </c>
      <c r="H6" s="16">
        <v>949</v>
      </c>
      <c r="I6" s="17" t="str">
        <f t="shared" si="0"/>
        <v>Descartado</v>
      </c>
    </row>
    <row r="7" spans="1:9" x14ac:dyDescent="0.25">
      <c r="A7" s="41"/>
      <c r="B7" s="38"/>
      <c r="C7" s="39"/>
      <c r="D7" s="39"/>
      <c r="E7" s="40"/>
      <c r="F7" s="40"/>
      <c r="G7" s="5" t="s">
        <v>83</v>
      </c>
      <c r="H7" s="16">
        <v>1100</v>
      </c>
      <c r="I7" s="17" t="str">
        <f t="shared" si="0"/>
        <v>Descartado</v>
      </c>
    </row>
    <row r="8" spans="1:9" x14ac:dyDescent="0.25">
      <c r="A8" s="41"/>
      <c r="B8" s="38"/>
      <c r="C8" s="39"/>
      <c r="D8" s="39"/>
      <c r="E8" s="40"/>
      <c r="F8" s="40"/>
      <c r="G8" s="5" t="s">
        <v>84</v>
      </c>
      <c r="H8" s="16">
        <v>412</v>
      </c>
      <c r="I8" s="17">
        <f t="shared" si="0"/>
        <v>412</v>
      </c>
    </row>
    <row r="9" spans="1:9" x14ac:dyDescent="0.25">
      <c r="A9" s="41"/>
      <c r="B9" s="38"/>
      <c r="C9" s="39"/>
      <c r="D9" s="39"/>
      <c r="E9" s="40"/>
      <c r="F9" s="40"/>
      <c r="G9" s="5" t="s">
        <v>85</v>
      </c>
      <c r="H9" s="16">
        <v>328.87</v>
      </c>
      <c r="I9" s="17">
        <f t="shared" si="0"/>
        <v>328.87</v>
      </c>
    </row>
    <row r="10" spans="1:9" x14ac:dyDescent="0.25">
      <c r="A10" s="41"/>
      <c r="B10" s="38"/>
      <c r="C10" s="39"/>
      <c r="D10" s="39"/>
      <c r="E10" s="40"/>
      <c r="F10" s="40"/>
      <c r="G10" s="5" t="s">
        <v>86</v>
      </c>
      <c r="H10" s="16">
        <v>250</v>
      </c>
      <c r="I10" s="17">
        <f t="shared" si="0"/>
        <v>250</v>
      </c>
    </row>
    <row r="11" spans="1:9" x14ac:dyDescent="0.25">
      <c r="A11" s="41"/>
      <c r="B11" s="38"/>
      <c r="C11" s="39"/>
      <c r="D11" s="39"/>
      <c r="E11" s="40"/>
      <c r="F11" s="40"/>
      <c r="G11" s="5" t="s">
        <v>87</v>
      </c>
      <c r="H11" s="16">
        <v>143.76</v>
      </c>
      <c r="I11" s="17">
        <f t="shared" si="0"/>
        <v>143.76</v>
      </c>
    </row>
    <row r="12" spans="1:9" x14ac:dyDescent="0.25">
      <c r="A12" s="41"/>
      <c r="B12" s="38"/>
      <c r="C12" s="39"/>
      <c r="D12" s="39"/>
      <c r="E12" s="40"/>
      <c r="F12" s="40"/>
      <c r="G12" s="5" t="s">
        <v>66</v>
      </c>
      <c r="H12" s="16">
        <v>583.65</v>
      </c>
      <c r="I12" s="17">
        <f t="shared" si="0"/>
        <v>583.65</v>
      </c>
    </row>
    <row r="13" spans="1:9" x14ac:dyDescent="0.25">
      <c r="A13" s="41"/>
      <c r="B13" s="38"/>
      <c r="C13" s="39"/>
      <c r="D13" s="39"/>
      <c r="E13" s="40"/>
      <c r="F13" s="40"/>
      <c r="G13" s="5" t="s">
        <v>88</v>
      </c>
      <c r="H13" s="16">
        <v>376.2</v>
      </c>
      <c r="I13" s="17">
        <f t="shared" si="0"/>
        <v>376.2</v>
      </c>
    </row>
    <row r="14" spans="1:9" x14ac:dyDescent="0.25">
      <c r="A14" s="41"/>
      <c r="B14" s="38"/>
      <c r="C14" s="39"/>
      <c r="D14" s="39"/>
      <c r="E14" s="40"/>
      <c r="F14" s="40"/>
      <c r="G14" s="5" t="s">
        <v>138</v>
      </c>
      <c r="H14" s="16">
        <v>171.03</v>
      </c>
      <c r="I14" s="17">
        <f t="shared" si="0"/>
        <v>171.03</v>
      </c>
    </row>
    <row r="15" spans="1:9" x14ac:dyDescent="0.25">
      <c r="A15" s="41"/>
      <c r="B15" s="38"/>
      <c r="C15" s="39"/>
      <c r="D15" s="39"/>
      <c r="E15" s="40"/>
      <c r="F15" s="40"/>
      <c r="G15" s="5"/>
      <c r="H15" s="16"/>
      <c r="I15" s="17" t="str">
        <f t="shared" si="0"/>
        <v/>
      </c>
    </row>
    <row r="16" spans="1:9" x14ac:dyDescent="0.25">
      <c r="A16" s="41"/>
      <c r="B16" s="38"/>
      <c r="C16" s="39"/>
      <c r="D16" s="39"/>
      <c r="E16" s="40"/>
      <c r="F16" s="40"/>
      <c r="G16" s="5"/>
      <c r="H16" s="16"/>
      <c r="I16" s="17" t="str">
        <f t="shared" si="0"/>
        <v/>
      </c>
    </row>
    <row r="17" spans="1:9" x14ac:dyDescent="0.25">
      <c r="A17" s="41"/>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2</vt:i4>
      </vt:variant>
    </vt:vector>
  </HeadingPairs>
  <TitlesOfParts>
    <vt:vector size="28" baseType="lpstr">
      <vt:lpstr>Item1</vt:lpstr>
      <vt:lpstr>Item2</vt:lpstr>
      <vt:lpstr>Item3</vt:lpstr>
      <vt:lpstr>Item4</vt:lpstr>
      <vt:lpstr>Item5</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Mel Martins Ferreira Cruz</cp:lastModifiedBy>
  <cp:lastPrinted>2024-04-10T16:58:54Z</cp:lastPrinted>
  <dcterms:created xsi:type="dcterms:W3CDTF">2023-11-07T17:10:34Z</dcterms:created>
  <dcterms:modified xsi:type="dcterms:W3CDTF">2024-04-10T17:40:31Z</dcterms:modified>
</cp:coreProperties>
</file>